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C69" lockStructure="1"/>
  <bookViews>
    <workbookView xWindow="-105" yWindow="-105" windowWidth="19425" windowHeight="10425" firstSheet="6" activeTab="10"/>
  </bookViews>
  <sheets>
    <sheet name="PACESETTER Info &amp; Instructions" sheetId="13" r:id="rId1"/>
    <sheet name="Submission &amp; Pts Overview" sheetId="11" r:id="rId2"/>
    <sheet name="I. NAHU Events" sheetId="2" r:id="rId3"/>
    <sheet name="II. Chapter Management" sheetId="4" r:id="rId4"/>
    <sheet name="III. Local MeetingsEvents" sheetId="5" r:id="rId5"/>
    <sheet name="IV. Communications" sheetId="6" r:id="rId6"/>
    <sheet name="V. Public Service Project" sheetId="8" r:id="rId7"/>
    <sheet name="VI. Membership" sheetId="7" r:id="rId8"/>
    <sheet name="VII. Prof Dev Awards" sheetId="10" r:id="rId9"/>
    <sheet name="VIII. Media Relations" sheetId="9" r:id="rId10"/>
    <sheet name="Other - Bonus" sheetId="12" r:id="rId11"/>
  </sheets>
  <definedNames>
    <definedName name="_xlnm.Print_Area" localSheetId="2">'I. NAHU Events'!$A$1:$G$24</definedName>
    <definedName name="_xlnm.Print_Area" localSheetId="3">'II. Chapter Management'!$A$1:$G$57</definedName>
    <definedName name="_xlnm.Print_Area" localSheetId="4">'III. Local MeetingsEvents'!$A$1:$G$32</definedName>
    <definedName name="_xlnm.Print_Area" localSheetId="5">'IV. Communications'!$A$1:$G$27</definedName>
    <definedName name="_xlnm.Print_Area" localSheetId="10">'Other - Bonus'!$A$1:$F$11</definedName>
    <definedName name="_xlnm.Print_Area" localSheetId="0">'PACESETTER Info &amp; Instructions'!$A$1:$H$27</definedName>
    <definedName name="_xlnm.Print_Area" localSheetId="1">'Submission &amp; Pts Overview'!$A$1:$G$25</definedName>
    <definedName name="_xlnm.Print_Area" localSheetId="6">'V. Public Service Project'!$A$1:$G$38</definedName>
    <definedName name="_xlnm.Print_Area" localSheetId="7">'VI. Membership'!$A$1:$G$62</definedName>
    <definedName name="_xlnm.Print_Area" localSheetId="8">'VII. Prof Dev Awards'!$A$1:$G$35</definedName>
    <definedName name="_xlnm.Print_Area" localSheetId="9">'VIII. Media Relations'!$A$1:$G$33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1" l="1"/>
  <c r="J20" i="11"/>
  <c r="I20" i="11"/>
  <c r="I18" i="11"/>
  <c r="I17" i="11"/>
  <c r="I16" i="11"/>
  <c r="K31" i="5"/>
  <c r="J16" i="11" s="1"/>
  <c r="I31" i="5"/>
  <c r="H31" i="5"/>
  <c r="J14" i="11"/>
  <c r="H10" i="12"/>
  <c r="F10" i="12"/>
  <c r="I24" i="11" s="1"/>
  <c r="K32" i="9"/>
  <c r="J21" i="11" s="1"/>
  <c r="I32" i="9"/>
  <c r="H32" i="9"/>
  <c r="K34" i="10"/>
  <c r="I34" i="10"/>
  <c r="H34" i="10"/>
  <c r="K62" i="7"/>
  <c r="J19" i="11" s="1"/>
  <c r="I62" i="7"/>
  <c r="I19" i="11" s="1"/>
  <c r="H62" i="7"/>
  <c r="F24" i="7"/>
  <c r="F46" i="7"/>
  <c r="F45" i="7"/>
  <c r="F44" i="7"/>
  <c r="F43" i="7"/>
  <c r="F42" i="7"/>
  <c r="F41" i="7"/>
  <c r="F40" i="7"/>
  <c r="F39" i="7"/>
  <c r="F38" i="7"/>
  <c r="F37" i="7"/>
  <c r="F36" i="7"/>
  <c r="F35" i="7"/>
  <c r="K37" i="8"/>
  <c r="J18" i="11" s="1"/>
  <c r="I37" i="8"/>
  <c r="H37" i="8"/>
  <c r="K27" i="6"/>
  <c r="J17" i="11" s="1"/>
  <c r="I27" i="6"/>
  <c r="H27" i="6"/>
  <c r="K57" i="4"/>
  <c r="J15" i="11" s="1"/>
  <c r="I57" i="4"/>
  <c r="I15" i="11" s="1"/>
  <c r="H57" i="4"/>
  <c r="K24" i="2"/>
  <c r="I24" i="2"/>
  <c r="I14" i="11" s="1"/>
  <c r="H24" i="2"/>
  <c r="J24" i="11"/>
  <c r="J25" i="11" l="1"/>
  <c r="I25" i="11"/>
  <c r="F59" i="7" l="1"/>
  <c r="F58" i="7"/>
  <c r="F57" i="7"/>
  <c r="F56" i="7"/>
  <c r="F29" i="9" l="1"/>
  <c r="F16" i="9" l="1"/>
  <c r="F10" i="9"/>
  <c r="F19" i="9"/>
  <c r="F22" i="9"/>
  <c r="F26" i="9"/>
  <c r="F52" i="7" l="1"/>
  <c r="F51" i="7"/>
  <c r="F50" i="7"/>
  <c r="F28" i="7"/>
  <c r="F27" i="7"/>
  <c r="F26" i="7"/>
  <c r="F25" i="7"/>
  <c r="F7" i="5" l="1"/>
  <c r="F28" i="5"/>
  <c r="F54" i="4" l="1"/>
  <c r="F53" i="4"/>
  <c r="F52" i="4"/>
  <c r="F51" i="4"/>
  <c r="F50" i="4"/>
  <c r="F49" i="4"/>
  <c r="F48" i="4"/>
  <c r="F47" i="4"/>
  <c r="F46" i="4"/>
  <c r="F45" i="4"/>
  <c r="F44" i="4"/>
  <c r="F43" i="4"/>
  <c r="F39" i="4" l="1"/>
  <c r="F31" i="10" l="1"/>
  <c r="F4" i="9"/>
  <c r="F7" i="9"/>
  <c r="F13" i="9"/>
  <c r="F25" i="10"/>
  <c r="F28" i="10"/>
  <c r="F16" i="10"/>
  <c r="F15" i="10"/>
  <c r="F14" i="10"/>
  <c r="F4" i="10"/>
  <c r="F10" i="10"/>
  <c r="F19" i="7"/>
  <c r="F18" i="7"/>
  <c r="F17" i="7"/>
  <c r="F16" i="7"/>
  <c r="F12" i="7"/>
  <c r="F11" i="7"/>
  <c r="F10" i="7"/>
  <c r="F31" i="7"/>
  <c r="F20" i="7"/>
  <c r="F9" i="7"/>
  <c r="F8" i="7"/>
  <c r="F4" i="5"/>
  <c r="F38" i="4"/>
  <c r="F37" i="4"/>
  <c r="F36" i="4"/>
  <c r="F35" i="4"/>
  <c r="F31" i="4"/>
  <c r="F30" i="4"/>
  <c r="F29" i="4"/>
  <c r="F28" i="4"/>
  <c r="F24" i="4"/>
  <c r="F22" i="4"/>
  <c r="F23" i="4"/>
  <c r="F18" i="4"/>
  <c r="F34" i="8"/>
  <c r="F33" i="8"/>
  <c r="F32" i="8"/>
  <c r="F31" i="8"/>
  <c r="F27" i="8"/>
  <c r="F24" i="8"/>
  <c r="F21" i="8"/>
  <c r="F18" i="8"/>
  <c r="F17" i="8"/>
  <c r="F16" i="8"/>
  <c r="F15" i="8"/>
  <c r="F12" i="8"/>
  <c r="F11" i="8"/>
  <c r="F10" i="8"/>
  <c r="F9" i="8"/>
  <c r="F20" i="6"/>
  <c r="F16" i="6"/>
  <c r="F9" i="6"/>
  <c r="F13" i="6"/>
  <c r="F24" i="6"/>
  <c r="F22" i="10"/>
  <c r="F19" i="10"/>
  <c r="F4" i="2"/>
  <c r="F25" i="5"/>
  <c r="F22" i="5"/>
  <c r="F19" i="5"/>
  <c r="F21" i="2"/>
  <c r="F20" i="2"/>
  <c r="F16" i="5"/>
  <c r="F7" i="10"/>
  <c r="F4" i="8"/>
  <c r="F4" i="7"/>
  <c r="F5" i="6"/>
  <c r="F6" i="6"/>
  <c r="F15" i="4"/>
  <c r="F4" i="4"/>
  <c r="F10" i="5"/>
  <c r="F13" i="5"/>
  <c r="F7" i="4"/>
  <c r="F16" i="2"/>
  <c r="F10" i="2"/>
  <c r="F13" i="2"/>
  <c r="F7" i="2"/>
  <c r="F25" i="11"/>
  <c r="F62" i="7" l="1"/>
  <c r="D19" i="11" s="1"/>
  <c r="F31" i="5"/>
  <c r="D16" i="11" s="1"/>
  <c r="G16" i="11" s="1"/>
  <c r="F57" i="4"/>
  <c r="D15" i="11" s="1"/>
  <c r="G15" i="11" s="1"/>
  <c r="F34" i="10"/>
  <c r="D20" i="11" s="1"/>
  <c r="G20" i="11" s="1"/>
  <c r="F32" i="9"/>
  <c r="D21" i="11" s="1"/>
  <c r="G21" i="11" s="1"/>
  <c r="F37" i="8"/>
  <c r="D18" i="11" s="1"/>
  <c r="G18" i="11" s="1"/>
  <c r="F27" i="6"/>
  <c r="D17" i="11" s="1"/>
  <c r="G17" i="11" s="1"/>
  <c r="F24" i="2"/>
  <c r="D14" i="11" s="1"/>
  <c r="G14" i="11" s="1"/>
  <c r="G19" i="11" l="1"/>
  <c r="D25" i="11" l="1"/>
  <c r="G25" i="11" s="1"/>
</calcChain>
</file>

<file path=xl/sharedStrings.xml><?xml version="1.0" encoding="utf-8"?>
<sst xmlns="http://schemas.openxmlformats.org/spreadsheetml/2006/main" count="612" uniqueCount="314">
  <si>
    <t>I.</t>
  </si>
  <si>
    <t>x 25 pts =</t>
  </si>
  <si>
    <t>(max 75 pts)</t>
  </si>
  <si>
    <t>1.</t>
  </si>
  <si>
    <t>2.</t>
  </si>
  <si>
    <t>Additional registered attendees at NAHU Convention</t>
  </si>
  <si>
    <t>x 5 pts =</t>
  </si>
  <si>
    <t>(max 50 pts)</t>
  </si>
  <si>
    <t>3.</t>
  </si>
  <si>
    <t>Legislative Chair attending Capitol Conference</t>
  </si>
  <si>
    <t>Additional registered attendees at Capitol Conference</t>
  </si>
  <si>
    <t>4.</t>
  </si>
  <si>
    <t>5.</t>
  </si>
  <si>
    <t>6.</t>
  </si>
  <si>
    <t>1 x 75 pts =</t>
  </si>
  <si>
    <t>x 20 pts =</t>
  </si>
  <si>
    <t>1 x 150 pts =</t>
  </si>
  <si>
    <t>(max 120 pts)</t>
  </si>
  <si>
    <t>Chapter Management</t>
  </si>
  <si>
    <t>1 x 50 pts =</t>
  </si>
  <si>
    <t>(max 40 pts)</t>
  </si>
  <si>
    <t>Communications</t>
  </si>
  <si>
    <t>1 x 25 pts =</t>
  </si>
  <si>
    <t>1 x 100 pts =</t>
  </si>
  <si>
    <t>7.</t>
  </si>
  <si>
    <t>8.</t>
  </si>
  <si>
    <t>1 x 10 pts =</t>
  </si>
  <si>
    <t>1 x 20 pts =</t>
  </si>
  <si>
    <t>1 x 30 pts =</t>
  </si>
  <si>
    <t>9.</t>
  </si>
  <si>
    <t>1 x 40 pts =</t>
  </si>
  <si>
    <t xml:space="preserve">81% or more </t>
  </si>
  <si>
    <t>II.</t>
  </si>
  <si>
    <t>III.</t>
  </si>
  <si>
    <t>Local Meetings/Events</t>
  </si>
  <si>
    <t>x 10 pts =</t>
  </si>
  <si>
    <t>(max 60 pts)</t>
  </si>
  <si>
    <t>IV.</t>
  </si>
  <si>
    <t xml:space="preserve">Single-page newsletter  </t>
  </si>
  <si>
    <t>Multi-page newsletter</t>
  </si>
  <si>
    <t>Membership</t>
  </si>
  <si>
    <t>x 75 pts =</t>
  </si>
  <si>
    <t>(max 150 pts)</t>
  </si>
  <si>
    <t>1 x 200 pts =</t>
  </si>
  <si>
    <t xml:space="preserve">21% or more </t>
  </si>
  <si>
    <t xml:space="preserve">16% to 20% </t>
  </si>
  <si>
    <t xml:space="preserve">11% to 15% </t>
  </si>
  <si>
    <t xml:space="preserve">6% to 10%  </t>
  </si>
  <si>
    <t xml:space="preserve">1% to 5% </t>
  </si>
  <si>
    <t>41% to 60%</t>
  </si>
  <si>
    <t xml:space="preserve">61% to 80% </t>
  </si>
  <si>
    <t>V.</t>
  </si>
  <si>
    <t>(max 80 pts)</t>
  </si>
  <si>
    <t>VI.</t>
  </si>
  <si>
    <t>Public Service Projects</t>
  </si>
  <si>
    <t xml:space="preserve">$5,000 + </t>
  </si>
  <si>
    <t xml:space="preserve">$1,000 - $4,999 </t>
  </si>
  <si>
    <t xml:space="preserve">$500 - $999 </t>
  </si>
  <si>
    <t xml:space="preserve">Less than $500 </t>
  </si>
  <si>
    <t>1 x 15 pts =</t>
  </si>
  <si>
    <t xml:space="preserve">Local Chapters with less than 126 members </t>
  </si>
  <si>
    <t xml:space="preserve">Local Chapters with 126 or more members </t>
  </si>
  <si>
    <t xml:space="preserve">$10,000 + </t>
  </si>
  <si>
    <t xml:space="preserve">$5,000 - $9,999 </t>
  </si>
  <si>
    <t xml:space="preserve">Less than $1,000 </t>
  </si>
  <si>
    <t>VII.</t>
  </si>
  <si>
    <t>(max 100 pts)</t>
  </si>
  <si>
    <t>VIII.</t>
  </si>
  <si>
    <t>hrs x 5 pts =</t>
  </si>
  <si>
    <t>(max 175 pts)</t>
  </si>
  <si>
    <t>Application Form/Score Sheet</t>
  </si>
  <si>
    <t>Phone:</t>
  </si>
  <si>
    <t>President's Name:</t>
  </si>
  <si>
    <t>Email:</t>
  </si>
  <si>
    <t>Excellent</t>
  </si>
  <si>
    <t>= 50 pts</t>
  </si>
  <si>
    <t>Good</t>
  </si>
  <si>
    <t>Fair</t>
  </si>
  <si>
    <t>= 25 pts</t>
  </si>
  <si>
    <t>= 10 pts</t>
  </si>
  <si>
    <t>Summary of Criteria</t>
  </si>
  <si>
    <t>SUB-TOTAL (520 possible)</t>
  </si>
  <si>
    <t>out of</t>
  </si>
  <si>
    <t>Max Pts</t>
  </si>
  <si>
    <t>Points</t>
  </si>
  <si>
    <t>Earned</t>
  </si>
  <si>
    <t>(max 25 pts)</t>
  </si>
  <si>
    <t>1 x 125 pts =</t>
  </si>
  <si>
    <t>Hosted a local Sales Symposium or CE Seminar</t>
  </si>
  <si>
    <t xml:space="preserve">Regularly scheduled local membership meetings </t>
  </si>
  <si>
    <t>Maintain a Chapter Website</t>
  </si>
  <si>
    <t>Sponsored chapter membership campaign/contest</t>
  </si>
  <si>
    <t>Sponsoring chapter public service projects</t>
  </si>
  <si>
    <t>Press Hits</t>
  </si>
  <si>
    <t>Chapter press releases (original content)</t>
  </si>
  <si>
    <t>Op-ed articles to local publications</t>
  </si>
  <si>
    <t>Regularly scheduled Board meetings</t>
  </si>
  <si>
    <t>Hosted “Health Insurance Awareness" day program</t>
  </si>
  <si>
    <t>SUB-TOTAL (420 possible)</t>
  </si>
  <si>
    <t>Identify a board champion (chair) for the NAHU Education Foundation</t>
  </si>
  <si>
    <t>$1 per member</t>
  </si>
  <si>
    <t>$2 per member</t>
  </si>
  <si>
    <t>$3 per member</t>
  </si>
  <si>
    <t>$4 Per member</t>
  </si>
  <si>
    <r>
      <t xml:space="preserve">Chapter Certification </t>
    </r>
    <r>
      <rPr>
        <b/>
        <i/>
        <sz val="10"/>
        <rFont val="Arial"/>
        <family val="2"/>
      </rPr>
      <t>(Select One)</t>
    </r>
  </si>
  <si>
    <t xml:space="preserve">TOTAL: </t>
  </si>
  <si>
    <t>Credentialed delegates representing the chapter at NAHU Convention</t>
  </si>
  <si>
    <t xml:space="preserve">     Communications            Media Relations</t>
  </si>
  <si>
    <t xml:space="preserve">     Awards                              Membership</t>
  </si>
  <si>
    <t xml:space="preserve">     Public Service                 Programs/Professional Development</t>
  </si>
  <si>
    <t xml:space="preserve">     Legislation                       HUPAC</t>
  </si>
  <si>
    <t xml:space="preserve">demonstrating value of membership*  </t>
  </si>
  <si>
    <t xml:space="preserve">Published an Annual Summary Report of Chapter Activities and Accomplishments, </t>
  </si>
  <si>
    <t>(max 125 pts)</t>
  </si>
  <si>
    <t xml:space="preserve">     6% to 10% </t>
  </si>
  <si>
    <t xml:space="preserve">   11% to 20%</t>
  </si>
  <si>
    <t xml:space="preserve">   21% or more</t>
  </si>
  <si>
    <t xml:space="preserve">     10% to 20% </t>
  </si>
  <si>
    <t xml:space="preserve">     21% to 40%</t>
  </si>
  <si>
    <t xml:space="preserve">     41% to 60% </t>
  </si>
  <si>
    <t xml:space="preserve">     61% to 80%</t>
  </si>
  <si>
    <t xml:space="preserve">     81% or more </t>
  </si>
  <si>
    <r>
      <t xml:space="preserve">Distribution of local newsletter </t>
    </r>
    <r>
      <rPr>
        <b/>
        <i/>
        <sz val="12"/>
        <rFont val="Arial"/>
        <family val="2"/>
      </rPr>
      <t>(Select One)</t>
    </r>
  </si>
  <si>
    <r>
      <t>Chapter represented at NAHU Leadership Program at Capitol Conference.</t>
    </r>
    <r>
      <rPr>
        <b/>
        <sz val="10"/>
        <rFont val="Arial"/>
        <family val="2"/>
      </rPr>
      <t xml:space="preserve"> </t>
    </r>
    <r>
      <rPr>
        <b/>
        <i/>
        <sz val="10"/>
        <rFont val="Arial"/>
        <family val="2"/>
      </rPr>
      <t>(Select one)</t>
    </r>
  </si>
  <si>
    <t>Provided a separate membership meeting devoted to legislative issues.</t>
  </si>
  <si>
    <t>Held new member orientations, separate from membership meetings.</t>
  </si>
  <si>
    <r>
      <t xml:space="preserve">• Documentation must include </t>
    </r>
    <r>
      <rPr>
        <b/>
        <sz val="10"/>
        <rFont val="Arial"/>
        <family val="2"/>
      </rPr>
      <t>at least one</t>
    </r>
    <r>
      <rPr>
        <sz val="10"/>
        <rFont val="Arial"/>
        <family val="2"/>
      </rPr>
      <t xml:space="preserve"> of the following as documentation: 
     o List of attendees
     o Post event Board meeting minutes
     o Agenda
     o Website notice
     o Flyers</t>
    </r>
  </si>
  <si>
    <r>
      <t xml:space="preserve">• Documentation </t>
    </r>
    <r>
      <rPr>
        <b/>
        <sz val="10"/>
        <rFont val="Arial"/>
        <family val="2"/>
      </rPr>
      <t>must include</t>
    </r>
    <r>
      <rPr>
        <sz val="10"/>
        <rFont val="Arial"/>
        <family val="2"/>
      </rPr>
      <t xml:space="preserve"> the date, time and place of event
• For tools to assist the chapter – reference NAHU website – Media tools</t>
    </r>
  </si>
  <si>
    <t>• Website address must be provided to be considered for points.</t>
  </si>
  <si>
    <t>• Provide copy of minutes indicating appointed board champion</t>
  </si>
  <si>
    <r>
      <t xml:space="preserve">Chapter and Member financial support of the NAHU Educational Foundation. </t>
    </r>
    <r>
      <rPr>
        <b/>
        <i/>
        <sz val="12"/>
        <rFont val="Arial"/>
        <family val="2"/>
      </rPr>
      <t>(select one)</t>
    </r>
  </si>
  <si>
    <r>
      <t xml:space="preserve">• Document with </t>
    </r>
    <r>
      <rPr>
        <b/>
        <sz val="10"/>
        <rFont val="Arial"/>
        <family val="2"/>
      </rPr>
      <t>at least two</t>
    </r>
    <r>
      <rPr>
        <sz val="10"/>
        <rFont val="Arial"/>
        <family val="2"/>
      </rPr>
      <t xml:space="preserve"> of the following criteria
     o Board minutes
     o Program outlines
     o Committee reports
     o Flyers
     o Attendance list</t>
    </r>
  </si>
  <si>
    <r>
      <t xml:space="preserve">• Document with </t>
    </r>
    <r>
      <rPr>
        <b/>
        <sz val="10"/>
        <rFont val="Arial"/>
        <family val="2"/>
      </rPr>
      <t>at least two</t>
    </r>
    <r>
      <rPr>
        <sz val="10"/>
        <rFont val="Arial"/>
        <family val="2"/>
      </rPr>
      <t xml:space="preserve"> of the following
     o Board minutes
     o Announcements or newsletter articles
     o Copy of published “calendar of events” 
     o Website notices with date of recognition program
     o Printed programs listing members to be recognized
• Program does not have to be a stand alone event,  however must merit time and agenda/flyer recognition</t>
    </r>
  </si>
  <si>
    <t xml:space="preserve">Appoint a Media Relations chair. </t>
  </si>
  <si>
    <t>Letters to the Editor</t>
  </si>
  <si>
    <t>training session</t>
  </si>
  <si>
    <t>• Documentation should include Board minutes with information about the event and date of the presentation
• MUST include follow up Board minutes indicating the presentation was made</t>
  </si>
  <si>
    <t xml:space="preserve">          President Elect</t>
  </si>
  <si>
    <t xml:space="preserve">         Chapter President, Secretary or Treasurer</t>
  </si>
  <si>
    <t>Chapter Board members attended a state-sponsored strategic planning session</t>
  </si>
  <si>
    <t xml:space="preserve">     5%</t>
  </si>
  <si>
    <t>Have D&amp;O liability insurance in force for chapter officers.</t>
  </si>
  <si>
    <t>Held a Local Chapter New Officer/ Leadership Training Workshop</t>
  </si>
  <si>
    <t>• Provide copy of meeting minutes outlining duties of each position and content of meeting
• Regular board meetings are not considered leadership training or workshop
• This is NOT Strategic Planning – local chapters are responsible for leadership training.</t>
  </si>
  <si>
    <t>Held Strategic Planning meeting open to the membership</t>
  </si>
  <si>
    <t>Annual publication of chapter’s budget and/or financial statements</t>
  </si>
  <si>
    <r>
      <t xml:space="preserve">• Documentation must include </t>
    </r>
    <r>
      <rPr>
        <b/>
        <sz val="10"/>
        <rFont val="Arial"/>
        <family val="2"/>
      </rPr>
      <t xml:space="preserve">at least two </t>
    </r>
    <r>
      <rPr>
        <sz val="10"/>
        <rFont val="Arial"/>
        <family val="2"/>
      </rPr>
      <t>of the following:
     o Flyers
     o Invitations
     o Minutes that show the activity that occurred with this project                                                         • Can be a state-coordinated program.</t>
    </r>
  </si>
  <si>
    <r>
      <t xml:space="preserve">Total dollars donated to all public service projects during 4/1 to 3/31 award period  </t>
    </r>
    <r>
      <rPr>
        <b/>
        <i/>
        <sz val="12"/>
        <rFont val="Arial"/>
        <family val="2"/>
      </rPr>
      <t>(select one)</t>
    </r>
    <r>
      <rPr>
        <b/>
        <sz val="12"/>
        <rFont val="Arial"/>
        <family val="2"/>
      </rPr>
      <t xml:space="preserve"> </t>
    </r>
  </si>
  <si>
    <t xml:space="preserve">10% to 20% </t>
  </si>
  <si>
    <t xml:space="preserve">21% to 40% </t>
  </si>
  <si>
    <t>DOI approved Continuing Education hours offered by the chapter</t>
  </si>
  <si>
    <t>Conduct an overview of NAHU website at chapter meeting</t>
  </si>
  <si>
    <t>Promoted LPRT to members at least 3 times.</t>
  </si>
  <si>
    <t>Compile a list of local media contacts</t>
  </si>
  <si>
    <t xml:space="preserve">Present NAHU’s “Working with the Media” PowerPoint at a leadership </t>
  </si>
  <si>
    <t>Official Application Information and Instructions</t>
  </si>
  <si>
    <t>Instructions:</t>
  </si>
  <si>
    <t>Due date:</t>
  </si>
  <si>
    <t>Chapter Name:</t>
  </si>
  <si>
    <t>Submitter:</t>
  </si>
  <si>
    <t>Professional Devlopment/Awards</t>
  </si>
  <si>
    <t>Media Relations</t>
  </si>
  <si>
    <t>NAHU Events</t>
  </si>
  <si>
    <t xml:space="preserve">• The official application must be completed, including the scoring for all items. </t>
  </si>
  <si>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</si>
  <si>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</si>
  <si>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</si>
  <si>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</si>
  <si>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</si>
  <si>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</si>
  <si>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</si>
  <si>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rPr>
        <b/>
        <u/>
        <sz val="12"/>
        <color theme="1"/>
        <rFont val="Arial"/>
        <family val="2"/>
      </rPr>
      <t>Description:</t>
    </r>
    <r>
      <rPr>
        <u/>
        <sz val="12"/>
        <color theme="1"/>
        <rFont val="Arial"/>
        <family val="2"/>
      </rPr>
      <t xml:space="preserve">  </t>
    </r>
    <r>
      <rPr>
        <sz val="12"/>
        <color theme="1"/>
        <rFont val="Arial"/>
        <family val="2"/>
      </rPr>
      <t>The Pacesetter Award honors local chapters for outstanding achievements and excellence in service to their members, the industry and the public.</t>
    </r>
  </si>
  <si>
    <t>Other - BONUS POINTS (Scored by NAHU Awards Committee)</t>
  </si>
  <si>
    <t>Public Service Project(s)</t>
  </si>
  <si>
    <r>
      <t>BONUS POINTS</t>
    </r>
    <r>
      <rPr>
        <b/>
        <sz val="12"/>
        <rFont val="Arial"/>
        <family val="2"/>
      </rPr>
      <t>: (</t>
    </r>
    <r>
      <rPr>
        <b/>
        <i/>
        <sz val="12"/>
        <rFont val="Arial"/>
        <family val="2"/>
      </rPr>
      <t>Scored by NAHU Awards Committee</t>
    </r>
    <r>
      <rPr>
        <b/>
        <sz val="12"/>
        <rFont val="Arial"/>
        <family val="2"/>
      </rPr>
      <t>)</t>
    </r>
  </si>
  <si>
    <t xml:space="preserve"> Please do not complete this section.</t>
  </si>
  <si>
    <t xml:space="preserve">(max 50 pts) </t>
  </si>
  <si>
    <t>(max 200 pts)</t>
  </si>
  <si>
    <t>SUB-TOTAL (50 possible)</t>
  </si>
  <si>
    <r>
      <t xml:space="preserve">Active Committees </t>
    </r>
    <r>
      <rPr>
        <b/>
        <i/>
        <sz val="12"/>
        <rFont val="Arial"/>
        <family val="2"/>
      </rPr>
      <t xml:space="preserve">(circle all that apply) </t>
    </r>
  </si>
  <si>
    <r>
      <t xml:space="preserve">Membership support of HUPAC </t>
    </r>
    <r>
      <rPr>
        <b/>
        <i/>
        <sz val="10"/>
        <rFont val="Arial"/>
        <family val="2"/>
      </rPr>
      <t xml:space="preserve">(Select one) </t>
    </r>
  </si>
  <si>
    <r>
      <t xml:space="preserve">• Documentation with Board minutes including information about the event and date of the presentation.  
• Event </t>
    </r>
    <r>
      <rPr>
        <b/>
        <sz val="10"/>
        <rFont val="Arial"/>
        <family val="2"/>
      </rPr>
      <t>MUST</t>
    </r>
    <r>
      <rPr>
        <sz val="10"/>
        <rFont val="Arial"/>
        <family val="2"/>
      </rPr>
      <t xml:space="preserve"> have occurred, indicating future event does not count</t>
    </r>
  </si>
  <si>
    <t>Include a link to the Education Foundation on the chapter's website</t>
  </si>
  <si>
    <t>• Provide screen shot of chapter website showing NAHU Education Foundation Logo</t>
  </si>
  <si>
    <r>
      <t xml:space="preserve">• Provide </t>
    </r>
    <r>
      <rPr>
        <b/>
        <sz val="10"/>
        <rFont val="Arial"/>
        <family val="2"/>
      </rPr>
      <t xml:space="preserve">at least two </t>
    </r>
    <r>
      <rPr>
        <sz val="10"/>
        <rFont val="Arial"/>
        <family val="2"/>
      </rPr>
      <t>of the following items:
     o Promo flyers (needs to include event date)
     o Articles
     o Emails to the membership 
     o Board minutes (needs to include date the event occurred)</t>
    </r>
  </si>
  <si>
    <t>Promoted Brokers Making a Difference to members at least 3 times.</t>
  </si>
  <si>
    <t>Registered attendees at Regional Leadership Conference</t>
  </si>
  <si>
    <t>Professional Development/Awards</t>
  </si>
  <si>
    <t>• This is a special meeting or program presented to the membership.
• This meeting can only be used once for point purposes.
• A legislative “mixer” is not considered to be a legislative content meeting
• Documentation must include a special meeting announcement or chapter newsletter article.</t>
  </si>
  <si>
    <t>x 150 pts =</t>
  </si>
  <si>
    <r>
      <t xml:space="preserve">• </t>
    </r>
    <r>
      <rPr>
        <b/>
        <sz val="12"/>
        <rFont val="Arial"/>
        <family val="2"/>
      </rPr>
      <t>Enter scores in the blue boxes,</t>
    </r>
    <r>
      <rPr>
        <sz val="12"/>
        <rFont val="Arial"/>
        <family val="2"/>
      </rPr>
      <t xml:space="preserve"> everything else will auto-populate.</t>
    </r>
  </si>
  <si>
    <t xml:space="preserve">Verified by NAHU. No documentation required. </t>
  </si>
  <si>
    <t xml:space="preserve">Number of LPRT qualifiers </t>
  </si>
  <si>
    <t>TV or radio appearances</t>
  </si>
  <si>
    <r>
      <t>• Documentation</t>
    </r>
    <r>
      <rPr>
        <b/>
        <sz val="10"/>
        <rFont val="Arial"/>
        <family val="2"/>
      </rPr>
      <t xml:space="preserve"> must include ALL </t>
    </r>
    <r>
      <rPr>
        <sz val="10"/>
        <rFont val="Arial"/>
        <family val="2"/>
      </rPr>
      <t>of the following:
    o Copy of the dated survey
    o Survey results</t>
    </r>
  </si>
  <si>
    <t>Verified by NAHU. No documentation required. For your reference, you can view NAHU’s information in the Awards section of the website. Based on a calendar year.</t>
  </si>
  <si>
    <t>Use social media to enhancing the chapter's public presences</t>
  </si>
  <si>
    <t>x 12 pts =</t>
  </si>
  <si>
    <t>THE DEADLINE FOR RECEIPT OF THE APPLICATION AND ALL ITS SUPPORTING DOCUMENTATION IS April 5.</t>
  </si>
  <si>
    <t>Questions?</t>
  </si>
  <si>
    <t>Contact your regional Awards chair.</t>
  </si>
  <si>
    <t>Hosted a local Vanguard event</t>
  </si>
  <si>
    <t xml:space="preserve">     President</t>
  </si>
  <si>
    <t xml:space="preserve">     President-elect</t>
  </si>
  <si>
    <t xml:space="preserve">     Secretary</t>
  </si>
  <si>
    <t xml:space="preserve">     Treasurer</t>
  </si>
  <si>
    <t xml:space="preserve">     Legislative</t>
  </si>
  <si>
    <t>HUPAC</t>
  </si>
  <si>
    <t>Awards</t>
  </si>
  <si>
    <t>Media</t>
  </si>
  <si>
    <t>Vanguard</t>
  </si>
  <si>
    <t xml:space="preserve">Organization of award documentation </t>
  </si>
  <si>
    <t>Pacesetter Awards will be presented to the highest scoring chapters as follows: In each chapter size category an award will be presented to the top highest 50% of the submitted awards in each size category with a minimum of 3 chapters potentially awarded in each size category.
Membership size category as follows: Tiny chapter = 1 to 50 members; Small chapter = 51 to 100 members; Medium chapter = 101 to 175 members; and, Large chapter = 176+ members. The April Membership Report will be used to determine the size category.</t>
  </si>
  <si>
    <t>• Criteria verified by NAHU can be seen on NAHU's website in the "Awards" section.</t>
  </si>
  <si>
    <t>N/A</t>
  </si>
  <si>
    <t>• Provide cover page of the Directors and Officers policy with current effective date OR
• Provide dated premium billing with current effective date 
• If D&amp;O is provided by the state chapter the endorsement page must be included listing the local chapter as a covered entity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will NOT count toward this criterion</t>
  </si>
  <si>
    <t xml:space="preserve">     Silver</t>
  </si>
  <si>
    <t xml:space="preserve">     Gold</t>
  </si>
  <si>
    <t xml:space="preserve">     Platinum</t>
  </si>
  <si>
    <t xml:space="preserve">     Professional Development</t>
  </si>
  <si>
    <t xml:space="preserve">     Awards</t>
  </si>
  <si>
    <t xml:space="preserve">     HUPAC</t>
  </si>
  <si>
    <t xml:space="preserve">     Media</t>
  </si>
  <si>
    <t xml:space="preserve">     Vanguard</t>
  </si>
  <si>
    <t xml:space="preserve">     Membership Recruitment</t>
  </si>
  <si>
    <r>
      <t xml:space="preserve">• Submit original cover
• </t>
    </r>
    <r>
      <rPr>
        <b/>
        <sz val="10"/>
        <rFont val="Arial"/>
        <family val="2"/>
      </rPr>
      <t>Month and year must be printed on the newsletter</t>
    </r>
    <r>
      <rPr>
        <sz val="10"/>
        <rFont val="Arial"/>
        <family val="2"/>
      </rPr>
      <t xml:space="preserve">
• If newsletter is electronic, submit a hard copy including </t>
    </r>
    <r>
      <rPr>
        <b/>
        <sz val="10"/>
        <rFont val="Arial"/>
        <family val="2"/>
      </rPr>
      <t>ALL</t>
    </r>
    <r>
      <rPr>
        <sz val="10"/>
        <rFont val="Arial"/>
        <family val="2"/>
      </rPr>
      <t xml:space="preserve"> pages
• Web-based newsletters must include the web address of the newsletter
• Emailed newsletters must include cover page showing the date it was emailed
• Single page newsletters included in the state chapter's newletter are acceptable for single page points</t>
    </r>
  </si>
  <si>
    <t>Maintain active email and/or text distribution to membership</t>
  </si>
  <si>
    <t>SUB-TOTAL (695 possible)</t>
  </si>
  <si>
    <t>SUB-TOTAL (510 possible)</t>
  </si>
  <si>
    <r>
      <t xml:space="preserve">Number of NAHU-sponsored classroom certificaton programs or NAHU Live CE programs hosted </t>
    </r>
    <r>
      <rPr>
        <b/>
        <i/>
        <sz val="12"/>
        <rFont val="Arial"/>
        <family val="2"/>
      </rPr>
      <t xml:space="preserve">(Select one only) </t>
    </r>
  </si>
  <si>
    <r>
      <t xml:space="preserve">Net membership increase </t>
    </r>
    <r>
      <rPr>
        <b/>
        <i/>
        <sz val="12"/>
        <rFont val="Arial"/>
        <family val="2"/>
      </rPr>
      <t xml:space="preserve">(Select one)  </t>
    </r>
    <r>
      <rPr>
        <b/>
        <sz val="12"/>
        <rFont val="Arial"/>
        <family val="2"/>
      </rPr>
      <t xml:space="preserve"> </t>
    </r>
  </si>
  <si>
    <t>• Points are based on documentation for each meeting claimed
• Documentation should include copies of board minutes
• Strategic planning sessions do not qualify for this criterion
• Teleconferences are acceptable</t>
  </si>
  <si>
    <t xml:space="preserve">• Provide a copy of the state's strategic planning meeting minutes listing the names of the attendees. No credit will be given if the documentation does not specify that the meeting was Strategic Planning.  Leadership training does not qualify for this item. </t>
  </si>
  <si>
    <r>
      <t xml:space="preserve">   • Applications must be submitted to </t>
    </r>
    <r>
      <rPr>
        <b/>
        <sz val="12"/>
        <rFont val="Arial"/>
        <family val="2"/>
      </rPr>
      <t>AWARDS@NAHU.ORG</t>
    </r>
    <r>
      <rPr>
        <sz val="12"/>
        <rFont val="Arial"/>
        <family val="2"/>
      </rPr>
      <t xml:space="preserve"> via Dropbox or other file            share program. </t>
    </r>
  </si>
  <si>
    <r>
      <t xml:space="preserve">• Applications must be submitted to </t>
    </r>
    <r>
      <rPr>
        <b/>
        <sz val="12"/>
        <rFont val="Arial"/>
        <family val="2"/>
      </rPr>
      <t>AWARDS@NAHU.ORG</t>
    </r>
    <r>
      <rPr>
        <sz val="12"/>
        <rFont val="Arial"/>
        <family val="2"/>
      </rPr>
      <t xml:space="preserve"> via Dropbox or other file share program. </t>
    </r>
  </si>
  <si>
    <t>Board officers participated in NAHU officer training modules in NAHUvision</t>
  </si>
  <si>
    <r>
      <t>•</t>
    </r>
    <r>
      <rPr>
        <b/>
        <sz val="10"/>
        <rFont val="Arial"/>
        <family val="2"/>
      </rPr>
      <t xml:space="preserve"> Must be seperate from regularly scheduled board meetings and open to members.</t>
    </r>
    <r>
      <rPr>
        <sz val="10"/>
        <rFont val="Arial"/>
        <family val="2"/>
      </rPr>
      <t xml:space="preserve">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with strategic planning content
     o Newsletter announcement(s)
     o Registration Forms or list of attendees</t>
    </r>
  </si>
  <si>
    <r>
      <t xml:space="preserve">• Must be a special event – does not coincide with regular monthly meetings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o Newsletter announcement(s)</t>
    </r>
  </si>
  <si>
    <t>• Documentation must include one the following:
     o Treasurer’s report
     o Cleared checks (front and back) presented to organization
     o Board minutes
     o Letters from the project recipient that include dates and the amounts contributed 
     o Newsletter articles
• All projects must be completed within the awards year
• Donations to the NAHU Education Foundation qualify for this item.</t>
  </si>
  <si>
    <t>• Document with a flyer with course name, course number, course date and number of CE hours AND at least two of the following items:
• Copy of approved course CE Certification (vouchers are not acceptable)
• Sign-in sheets
• Agenda
• Newsletters
• Post event board meeting minutes showing that the event actually occurred</t>
  </si>
  <si>
    <t>• Provide any of the following:
     o Written acknowledgement from station
     o Board minutes discussing the event
     o A link the appearance on the website</t>
  </si>
  <si>
    <t>Provide an Education Foundation updated at a regular board meeting</t>
  </si>
  <si>
    <t>SUB-TOTAL (455 possible)</t>
  </si>
  <si>
    <t>Establish/maintain program for new members</t>
  </si>
  <si>
    <t>Membership Chair Training</t>
  </si>
  <si>
    <t>eCommerce Training</t>
  </si>
  <si>
    <t>(max 30 pts)</t>
  </si>
  <si>
    <r>
      <t xml:space="preserve">Have an active membership campaign </t>
    </r>
    <r>
      <rPr>
        <b/>
        <i/>
        <sz val="12"/>
        <rFont val="Arial"/>
        <family val="2"/>
      </rPr>
      <t>(select all that apply)</t>
    </r>
  </si>
  <si>
    <t>One-day blitz</t>
  </si>
  <si>
    <t>Ongoing membership campaign (3-6 months)</t>
  </si>
  <si>
    <t>Recruitment materials</t>
  </si>
  <si>
    <t>Active retention efforts</t>
  </si>
  <si>
    <t>Verified by NAHU. No documentation required. * Video trainings on NAHUvision website</t>
  </si>
  <si>
    <t>• Includes print and broadcast media
     o List MUST include ALL of the following:
     o Contact name
     o Name of organization
     o Email address or mailing address
• Incomplete listings will not receive credit</t>
  </si>
  <si>
    <t>• Provide letter(s) written by a member for the chapter and lists the state association
• Provide to who the letter(s) were addressed
• Duplicate mailings or submissions do not count for points.
• If the chapter or NAHU were not inlcuded, provide the original Letter to the Editor.
• Contact Sitting member of NAHU Media Relations Committee for clarification of each item.</t>
  </si>
  <si>
    <t>• Provide article(s) written by a member for the  chapter and lists the association
• Provide to whom the article(s) were addressed
• Duplicate mailings or submissions do not count for points.
• If the chapter or NAHU were not inlcuded, provide the original Op-ed article.
• Contact Sitting member of NAHU Media Relations Committee for clarification of each item.</t>
  </si>
  <si>
    <r>
      <t xml:space="preserve">•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NAHU Media Relations Committee for clarification of each item.                • </t>
    </r>
    <r>
      <rPr>
        <sz val="10"/>
        <rFont val="Arial"/>
        <family val="2"/>
      </rPr>
      <t>If the chapter or NAHU were not inlcuded, provide the original press release.</t>
    </r>
  </si>
  <si>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</si>
  <si>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Local Membership and Member Experience Chair Training</t>
  </si>
  <si>
    <t>Member Experience Chair Training</t>
  </si>
  <si>
    <t>x 50 pts =</t>
  </si>
  <si>
    <t xml:space="preserve">     Membership Experience</t>
  </si>
  <si>
    <t>recruit new agents into industry</t>
  </si>
  <si>
    <t>Established or continued a New Agent Outreach Program to mentor and</t>
  </si>
  <si>
    <t>distributed at events or meetings</t>
  </si>
  <si>
    <t>Conducted a Member Needs Survey – separate from evaluation sheets</t>
  </si>
  <si>
    <r>
      <t xml:space="preserve">Membership support of State PAC 01/01 - 12/31 </t>
    </r>
    <r>
      <rPr>
        <b/>
        <i/>
        <sz val="10"/>
        <rFont val="Arial"/>
        <family val="2"/>
      </rPr>
      <t xml:space="preserve">(Select one) </t>
    </r>
  </si>
  <si>
    <t>• Provide a list of state PAC contributors AND total contribution amounts from your State PAC committee,
• Print pages and highlight local chapter members</t>
  </si>
  <si>
    <t>SUB-TOTAL (700 possible)</t>
  </si>
  <si>
    <t>• Document each campaign claimed with one of the following items.
     o Promotional materials and reports of the outcome (all campaigns) 
     o Length of time of campaign (Ongoing membership campaign 3-6 months)
     o Date of the event (One-day blitz)
     o Board minutes</t>
  </si>
  <si>
    <r>
      <t xml:space="preserve">• Document </t>
    </r>
    <r>
      <rPr>
        <b/>
        <sz val="10"/>
        <rFont val="Arial"/>
        <family val="2"/>
      </rPr>
      <t>with BOTH</t>
    </r>
    <r>
      <rPr>
        <sz val="10"/>
        <rFont val="Arial"/>
        <family val="2"/>
      </rPr>
      <t xml:space="preserve"> of the following:
     o Event Board minutes
     o Announcements or promotional flyers
</t>
    </r>
    <r>
      <rPr>
        <b/>
        <sz val="10"/>
        <rFont val="Arial"/>
        <family val="2"/>
      </rPr>
      <t>NOTE</t>
    </r>
    <r>
      <rPr>
        <sz val="10"/>
        <rFont val="Arial"/>
        <family val="2"/>
      </rPr>
      <t>: If campaign or contest, it must last 3-6 months – can span two awards years however must start in the current awards year period.</t>
    </r>
  </si>
  <si>
    <r>
      <t xml:space="preserve">Percentage of membership enrolled in NAHU’s bank draft program </t>
    </r>
    <r>
      <rPr>
        <b/>
        <i/>
        <sz val="12"/>
        <rFont val="Arial"/>
        <family val="2"/>
      </rPr>
      <t xml:space="preserve">(Select one) </t>
    </r>
  </si>
  <si>
    <t>Held a Local Chapter Recognition event for chapter award recipients, new REBC designees, membership recuriters, HUPAC doners &amp; LPRT qualifiers</t>
  </si>
  <si>
    <t>• NAHU-sponsored certification programs are:
     o Benefit Account Manager              o Benefit Technology
     o Consumer Directed Healthcare      o Medicare
     o Self Funded                                 o Advanced Self Funded
     o PPACA                                       o Voluntary
     o Wellness
• Provide the following items
     o Promo flyers – include date, location and type of audience
     o Board minutes</t>
  </si>
  <si>
    <t>Participation on State Chapter Leadership Calls</t>
  </si>
  <si>
    <t>3 calls</t>
  </si>
  <si>
    <t>6 calls</t>
  </si>
  <si>
    <t>1 x 35 pts =</t>
  </si>
  <si>
    <t>9 calls</t>
  </si>
  <si>
    <t>1 x 45 pts =</t>
  </si>
  <si>
    <t>10-12 calls</t>
  </si>
  <si>
    <t>• Document with minutes from the calls.</t>
  </si>
  <si>
    <t>Number of Triple Crown Award Recipients</t>
  </si>
  <si>
    <t>Judge 1</t>
  </si>
  <si>
    <t>Judge 2</t>
  </si>
  <si>
    <t>NAHU Verified</t>
  </si>
  <si>
    <t>Judge 1: Feedback</t>
  </si>
  <si>
    <t>Judge 2: Score</t>
  </si>
  <si>
    <t>Judge 2: Feedback</t>
  </si>
  <si>
    <t>Judge 1: Score</t>
  </si>
  <si>
    <t>• Document by providing a copy of the annual report and ONE of the following:
     o Screen shot of webpage
     o Copy of newsletter where published,
     o Copy of dated communication.</t>
  </si>
  <si>
    <t>• Document with TWO items:
     o A list of your committee members 
     o Committee minutes/reports (Board minutes with a committee report is acceptable.)                          • Committee must include more than one person
• Items generated by NAHU and forwarded by your chapter will NOT eligible for this item.</t>
  </si>
  <si>
    <r>
      <t>•</t>
    </r>
    <r>
      <rPr>
        <b/>
        <sz val="10"/>
        <rFont val="Arial"/>
        <family val="2"/>
      </rPr>
      <t xml:space="preserve"> Must be </t>
    </r>
    <r>
      <rPr>
        <sz val="10"/>
        <rFont val="Arial"/>
        <family val="2"/>
      </rPr>
      <t xml:space="preserve">a special event offering a minimum fo 4 CE credits and is </t>
    </r>
    <r>
      <rPr>
        <b/>
        <sz val="10"/>
        <rFont val="Arial"/>
        <family val="2"/>
      </rPr>
      <t>NOT</t>
    </r>
    <r>
      <rPr>
        <sz val="10"/>
        <rFont val="Arial"/>
        <family val="2"/>
      </rPr>
      <t xml:space="preserve"> a legislative conference or a regular membership meeting.
• Documentation must include the post Board meeting and </t>
    </r>
    <r>
      <rPr>
        <b/>
        <sz val="10"/>
        <rFont val="Arial"/>
        <family val="2"/>
      </rPr>
      <t xml:space="preserve">at least ONE </t>
    </r>
    <r>
      <rPr>
        <sz val="10"/>
        <rFont val="Arial"/>
        <family val="2"/>
      </rPr>
      <t>of the following:
     o Flyers or Announcements
     o Published Agenda or Program
     o CE Certifications
     o Newsletter announcement(s)
     o Registration Forms or list of attendees</t>
    </r>
  </si>
  <si>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</si>
  <si>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 Submit the text or email distribution list</t>
  </si>
  <si>
    <t>• Provide a copy of the board-approved budget
     o Should be published on chapter website, special mailing or in a newsletter 
     o If published on a website provide a screenshot of the page
• Budget must be current and cover at least part of the current awards year
• Documentation must demonstrate the budget is approved and NOT just proposed. 
• Print pages off website or include a copy of the newsletter where published, or provide copy of dated communication. Identify which publication source was used.</t>
  </si>
  <si>
    <r>
      <t xml:space="preserve">• Documentation should include 1) </t>
    </r>
    <r>
      <rPr>
        <b/>
        <u/>
        <sz val="10"/>
        <rFont val="Arial"/>
        <family val="2"/>
      </rPr>
      <t>proof of promotion</t>
    </r>
    <r>
      <rPr>
        <sz val="10"/>
        <rFont val="Arial"/>
        <family val="2"/>
      </rPr>
      <t xml:space="preserve"> </t>
    </r>
    <r>
      <rPr>
        <b/>
        <sz val="10"/>
        <rFont val="Arial"/>
        <family val="2"/>
      </rPr>
      <t xml:space="preserve">and 2) at least two </t>
    </r>
    <r>
      <rPr>
        <sz val="10"/>
        <rFont val="Arial"/>
        <family val="2"/>
      </rPr>
      <t xml:space="preserve">of the following for each project claimed:
o Newsletter articles     o Letter from organization      o Board reports
o Media coverage          o Social media activity         o Announcements to the membership
o Website coverage       o Meeting announcement
• One project </t>
    </r>
    <r>
      <rPr>
        <b/>
        <sz val="10"/>
        <rFont val="Arial"/>
        <family val="2"/>
      </rPr>
      <t>must include</t>
    </r>
    <r>
      <rPr>
        <sz val="10"/>
        <rFont val="Arial"/>
        <family val="2"/>
      </rPr>
      <t xml:space="preserve"> active membership involvement
• Documentation </t>
    </r>
    <r>
      <rPr>
        <b/>
        <sz val="10"/>
        <rFont val="Arial"/>
        <family val="2"/>
      </rPr>
      <t>must include</t>
    </r>
    <r>
      <rPr>
        <sz val="10"/>
        <rFont val="Arial"/>
        <family val="2"/>
      </rPr>
      <t xml:space="preserve"> project dates, involved committee members and how the membership participated
• Canceled checks </t>
    </r>
    <r>
      <rPr>
        <b/>
        <sz val="10"/>
        <rFont val="Arial"/>
        <family val="2"/>
      </rPr>
      <t>ARE NOT</t>
    </r>
    <r>
      <rPr>
        <sz val="10"/>
        <rFont val="Arial"/>
        <family val="2"/>
      </rPr>
      <t xml:space="preserve"> enough documentation
• Photographs are not considered documentation unless included in a printed format with captions and an accompanying article describing the event and identifying people in the photo</t>
    </r>
  </si>
  <si>
    <t>Board members achieving Triple Crown</t>
  </si>
  <si>
    <t>President</t>
  </si>
  <si>
    <t>President-elect</t>
  </si>
  <si>
    <t>Secretary</t>
  </si>
  <si>
    <t>Treasurer</t>
  </si>
  <si>
    <t>Legislative Chair</t>
  </si>
  <si>
    <t>Membership Chair</t>
  </si>
  <si>
    <t>Retention Chair</t>
  </si>
  <si>
    <t>Professional Development</t>
  </si>
  <si>
    <t>Verified by NAHU. No documentation required.</t>
  </si>
  <si>
    <t>NAHU membership campaign</t>
  </si>
  <si>
    <t>• Each promotion must be documented at least once.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</si>
  <si>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Promote NAHU-supported Certifications and Designations including REBC at least 3 times</t>
  </si>
  <si>
    <t>• Facebook, LinkedIn, Twitter, Instagram, YouTube or other video streaming platform
• Document with screen shot of social media page</t>
  </si>
  <si>
    <t xml:space="preserve">     Website address &amp; password in needed:</t>
  </si>
  <si>
    <t>SUB-TOTAL (775 possible)</t>
  </si>
  <si>
    <t>2022 NAHU PACESETTER AWARD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</si>
</sst>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i/>
      <sz val="10"/>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b/>
      <sz val="11"/>
      <name val="Arial"/>
      <family val="2"/>
    </font>
    <font>
      <sz val="11"/>
      <name val="Arial"/>
      <family val="2"/>
    </font>
    <font>
      <b/>
      <u/>
      <sz val="1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1" fontId="2" fillId="0" borderId="2" xfId="0" applyNumberFormat="1" applyFont="1" applyBorder="1" applyAlignment="1">
      <alignment horizontal="center"/>
    </xf>
    <xf numFmtId="0" fontId="0" fillId="0" borderId="0" xfId="0" applyBorder="1" applyAlignment="1">
      <alignment horizontal="right"/>
    </xf>
    <xf numFmtId="0" fontId="2" fillId="0" borderId="0" xfId="0" applyFont="1" applyAlignment="1">
      <alignment horizontal="left"/>
    </xf>
    <xf numFmtId="0" fontId="2" fillId="0" borderId="0" xfId="0" applyFont="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8" fillId="0" borderId="0" xfId="0" applyFont="1" applyAlignment="1">
      <alignment horizontal="left"/>
    </xf>
    <xf numFmtId="0" fontId="2" fillId="0" borderId="0" xfId="0" applyFont="1" applyBorder="1" applyAlignment="1">
      <alignment horizontal="center"/>
    </xf>
    <xf numFmtId="1" fontId="11" fillId="0" borderId="0" xfId="0" applyNumberFormat="1" applyFont="1" applyBorder="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0" fontId="11" fillId="0" borderId="0" xfId="0" applyFont="1" applyAlignment="1">
      <alignment horizontal="right"/>
    </xf>
    <xf numFmtId="0" fontId="11" fillId="0" borderId="0" xfId="0" applyFont="1"/>
    <xf numFmtId="0" fontId="11" fillId="0" borderId="0" xfId="0" quotePrefix="1" applyFont="1"/>
    <xf numFmtId="1" fontId="2" fillId="2" borderId="1" xfId="0" applyNumberFormat="1" applyFont="1" applyFill="1" applyBorder="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0" fontId="0" fillId="0" borderId="0" xfId="0" applyFont="1" applyAlignment="1">
      <alignment horizontal="center"/>
    </xf>
    <xf numFmtId="0" fontId="0" fillId="0" borderId="0" xfId="0" applyFont="1" applyAlignment="1">
      <alignment horizontal="right"/>
    </xf>
    <xf numFmtId="1" fontId="17" fillId="0" borderId="0" xfId="0" applyNumberFormat="1" applyFont="1" applyBorder="1" applyAlignment="1">
      <alignment horizontal="center"/>
    </xf>
    <xf numFmtId="0" fontId="0" fillId="0" borderId="0" xfId="0" applyFont="1"/>
    <xf numFmtId="0" fontId="0" fillId="0" borderId="0" xfId="0" applyFont="1" applyBorder="1" applyAlignment="1">
      <alignment horizontal="left" wrapText="1"/>
    </xf>
    <xf numFmtId="0" fontId="0" fillId="0" borderId="4" xfId="0" applyBorder="1" applyAlignment="1">
      <alignment wrapText="1"/>
    </xf>
    <xf numFmtId="1" fontId="2" fillId="0" borderId="4" xfId="0" applyNumberFormat="1" applyFont="1" applyBorder="1" applyAlignment="1">
      <alignment horizontal="center"/>
    </xf>
    <xf numFmtId="0" fontId="2" fillId="0" borderId="0" xfId="0" applyFont="1" applyAlignment="1">
      <alignment horizontal="center"/>
    </xf>
    <xf numFmtId="0" fontId="2" fillId="0" borderId="0" xfId="0" applyFont="1" applyFill="1" applyAlignment="1">
      <alignment horizontal="right"/>
    </xf>
    <xf numFmtId="0" fontId="3" fillId="0" borderId="0" xfId="0" applyFont="1" applyAlignment="1">
      <alignment horizontal="left"/>
    </xf>
    <xf numFmtId="0" fontId="2" fillId="0" borderId="0" xfId="0" applyFont="1" applyAlignment="1">
      <alignment horizontal="center"/>
    </xf>
    <xf numFmtId="1" fontId="2" fillId="0" borderId="0" xfId="0" applyNumberFormat="1" applyFont="1" applyFill="1" applyBorder="1" applyAlignment="1" applyProtection="1">
      <alignment horizontal="center"/>
      <protection locked="0"/>
    </xf>
    <xf numFmtId="0" fontId="2" fillId="0" borderId="0" xfId="0" applyFont="1" applyBorder="1" applyAlignment="1">
      <alignment horizontal="right"/>
    </xf>
    <xf numFmtId="0" fontId="2" fillId="0" borderId="0" xfId="0" applyFont="1" applyFill="1"/>
    <xf numFmtId="0" fontId="2" fillId="0" borderId="0" xfId="0" applyFont="1" applyAlignment="1">
      <alignment horizontal="center"/>
    </xf>
    <xf numFmtId="0" fontId="11" fillId="0" borderId="4" xfId="0" applyFont="1" applyBorder="1" applyAlignment="1">
      <alignment wrapText="1"/>
    </xf>
    <xf numFmtId="0" fontId="3" fillId="0" borderId="0" xfId="0" applyFont="1" applyAlignment="1">
      <alignment horizontal="center"/>
    </xf>
    <xf numFmtId="0" fontId="3" fillId="0" borderId="0" xfId="0" applyFont="1"/>
    <xf numFmtId="0" fontId="11" fillId="0" borderId="0" xfId="0" applyFont="1" applyAlignment="1">
      <alignment horizontal="center"/>
    </xf>
    <xf numFmtId="1" fontId="3" fillId="0" borderId="0" xfId="0" applyNumberFormat="1" applyFont="1" applyBorder="1" applyAlignment="1">
      <alignment horizontal="center"/>
    </xf>
    <xf numFmtId="0" fontId="17" fillId="0" borderId="0" xfId="0" applyFont="1"/>
    <xf numFmtId="0" fontId="17" fillId="0" borderId="0" xfId="0" applyFont="1" applyAlignment="1">
      <alignment horizontal="right"/>
    </xf>
    <xf numFmtId="0" fontId="17" fillId="0" borderId="0" xfId="0" applyFont="1" applyAlignment="1">
      <alignment horizontal="center"/>
    </xf>
    <xf numFmtId="0" fontId="17" fillId="0" borderId="0" xfId="0" quotePrefix="1" applyFont="1"/>
    <xf numFmtId="0" fontId="12" fillId="0" borderId="0" xfId="0" applyFont="1" applyAlignment="1">
      <alignment vertical="top"/>
    </xf>
    <xf numFmtId="0" fontId="4" fillId="0" borderId="0" xfId="0" applyFont="1" applyAlignment="1">
      <alignment horizontal="right"/>
    </xf>
    <xf numFmtId="0" fontId="2" fillId="0" borderId="0" xfId="0" applyFont="1" applyAlignment="1">
      <alignment horizontal="left" indent="8"/>
    </xf>
    <xf numFmtId="0" fontId="3" fillId="0" borderId="0" xfId="0" applyFont="1" applyAlignment="1">
      <alignment horizontal="right"/>
    </xf>
    <xf numFmtId="0" fontId="8" fillId="0" borderId="0" xfId="0" applyFont="1" applyBorder="1" applyAlignment="1">
      <alignment horizontal="left"/>
    </xf>
    <xf numFmtId="0" fontId="3" fillId="0" borderId="0" xfId="0" quotePrefix="1" applyFont="1"/>
    <xf numFmtId="0" fontId="2" fillId="0" borderId="0" xfId="0" quotePrefix="1" applyFont="1" applyBorder="1"/>
    <xf numFmtId="0" fontId="2" fillId="0" borderId="0" xfId="0" applyFont="1" applyBorder="1" applyAlignment="1">
      <alignment horizontal="left"/>
    </xf>
    <xf numFmtId="0" fontId="2" fillId="0" borderId="0" xfId="0" applyFont="1" applyBorder="1"/>
    <xf numFmtId="0" fontId="2" fillId="0" borderId="0" xfId="0" applyFont="1" applyAlignment="1">
      <alignment horizontal="left" indent="5"/>
    </xf>
    <xf numFmtId="1" fontId="2" fillId="0" borderId="0" xfId="0" quotePrefix="1" applyNumberFormat="1" applyFont="1" applyBorder="1" applyAlignment="1">
      <alignment horizontal="center"/>
    </xf>
    <xf numFmtId="0" fontId="8" fillId="0" borderId="0" xfId="0" applyFont="1" applyAlignment="1">
      <alignment horizontal="left" indent="5"/>
    </xf>
    <xf numFmtId="1" fontId="22" fillId="0" borderId="0" xfId="0" applyNumberFormat="1" applyFont="1" applyBorder="1" applyAlignment="1">
      <alignment horizontal="center"/>
    </xf>
    <xf numFmtId="0" fontId="12" fillId="0" borderId="0" xfId="0" applyFont="1"/>
    <xf numFmtId="0" fontId="6" fillId="0" borderId="0" xfId="0" applyFont="1" applyBorder="1" applyAlignment="1">
      <alignment horizontal="right"/>
    </xf>
    <xf numFmtId="9" fontId="3" fillId="0" borderId="0" xfId="6" applyFont="1" applyAlignment="1">
      <alignment horizontal="right"/>
    </xf>
    <xf numFmtId="1" fontId="2" fillId="0" borderId="0" xfId="0" applyNumberFormat="1" applyFont="1" applyAlignment="1">
      <alignment horizontal="right"/>
    </xf>
    <xf numFmtId="0" fontId="0" fillId="0" borderId="0" xfId="0" applyFont="1" applyFill="1" applyBorder="1" applyAlignment="1">
      <alignment horizontal="left" wrapText="1"/>
    </xf>
    <xf numFmtId="0" fontId="0" fillId="0" borderId="0" xfId="0" applyFill="1" applyAlignment="1">
      <alignment horizontal="right"/>
    </xf>
    <xf numFmtId="1" fontId="2" fillId="0" borderId="0" xfId="0" applyNumberFormat="1" applyFont="1" applyFill="1" applyBorder="1" applyAlignment="1">
      <alignment horizontal="center"/>
    </xf>
    <xf numFmtId="0" fontId="11" fillId="0" borderId="0" xfId="0" applyFont="1" applyBorder="1" applyAlignment="1">
      <alignment wrapText="1"/>
    </xf>
    <xf numFmtId="1" fontId="17" fillId="0" borderId="0" xfId="0" applyNumberFormat="1" applyFont="1" applyFill="1" applyBorder="1" applyAlignment="1" applyProtection="1">
      <alignment horizontal="center"/>
      <protection locked="0"/>
    </xf>
    <xf numFmtId="1" fontId="3" fillId="0" borderId="0" xfId="0" applyNumberFormat="1" applyFont="1" applyFill="1" applyBorder="1" applyAlignment="1" applyProtection="1">
      <alignment horizontal="center"/>
      <protection locked="0"/>
    </xf>
    <xf numFmtId="1" fontId="11" fillId="0" borderId="0" xfId="0" applyNumberFormat="1" applyFont="1" applyFill="1" applyBorder="1" applyAlignment="1" applyProtection="1">
      <alignment horizontal="center"/>
      <protection locked="0"/>
    </xf>
    <xf numFmtId="0" fontId="11" fillId="0" borderId="4" xfId="0" applyFont="1" applyBorder="1"/>
    <xf numFmtId="0" fontId="11" fillId="0" borderId="4" xfId="0" applyFont="1" applyBorder="1" applyAlignment="1">
      <alignment horizontal="left" wrapText="1"/>
    </xf>
    <xf numFmtId="1" fontId="6" fillId="0" borderId="0" xfId="0" applyNumberFormat="1" applyFont="1" applyBorder="1" applyAlignment="1">
      <alignment horizontal="center"/>
    </xf>
    <xf numFmtId="0" fontId="2" fillId="0" borderId="0" xfId="0" applyFont="1" applyBorder="1" applyAlignment="1">
      <alignment horizontal="right"/>
    </xf>
    <xf numFmtId="0" fontId="2" fillId="0" borderId="0" xfId="0" applyFont="1" applyAlignment="1">
      <alignment horizontal="center"/>
    </xf>
    <xf numFmtId="0" fontId="2" fillId="0" borderId="0" xfId="0" quotePrefix="1" applyNumberFormat="1" applyFont="1" applyAlignment="1">
      <alignment horizontal="left"/>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26" fillId="0" borderId="0" xfId="0" applyFont="1"/>
    <xf numFmtId="0" fontId="0" fillId="0" borderId="0" xfId="0" applyAlignment="1">
      <alignment vertical="top"/>
    </xf>
    <xf numFmtId="0" fontId="0" fillId="0" borderId="0" xfId="0" applyAlignment="1">
      <alignment horizontal="left" vertical="center"/>
    </xf>
    <xf numFmtId="1" fontId="2" fillId="0" borderId="1" xfId="0" applyNumberFormat="1" applyFont="1" applyFill="1" applyBorder="1" applyAlignment="1">
      <alignment horizontal="center"/>
    </xf>
    <xf numFmtId="1" fontId="4" fillId="0" borderId="0" xfId="0" applyNumberFormat="1" applyFont="1" applyFill="1" applyAlignment="1">
      <alignment horizontal="center"/>
    </xf>
    <xf numFmtId="1" fontId="2" fillId="0" borderId="0" xfId="0" applyNumberFormat="1" applyFont="1" applyFill="1" applyAlignment="1">
      <alignment horizontal="center"/>
    </xf>
    <xf numFmtId="1" fontId="17" fillId="0" borderId="0" xfId="0" applyNumberFormat="1" applyFont="1" applyFill="1" applyBorder="1" applyAlignment="1">
      <alignment horizontal="center"/>
    </xf>
    <xf numFmtId="1" fontId="20" fillId="0" borderId="0" xfId="0" applyNumberFormat="1" applyFont="1" applyFill="1" applyBorder="1" applyAlignment="1" applyProtection="1">
      <alignment horizontal="center" wrapText="1"/>
      <protection locked="0"/>
    </xf>
    <xf numFmtId="0" fontId="3" fillId="0" borderId="0" xfId="0" quotePrefix="1" applyFont="1" applyBorder="1"/>
    <xf numFmtId="0" fontId="2" fillId="0" borderId="0" xfId="0" quotePrefix="1" applyFont="1" applyFill="1"/>
    <xf numFmtId="0" fontId="2" fillId="0" borderId="0" xfId="0" applyFont="1" applyFill="1" applyAlignment="1">
      <alignment horizontal="left" indent="5"/>
    </xf>
    <xf numFmtId="0" fontId="2" fillId="0" borderId="0" xfId="0" applyFont="1" applyAlignment="1">
      <alignment horizontal="center"/>
    </xf>
    <xf numFmtId="0" fontId="1" fillId="0" borderId="4" xfId="0" applyFont="1" applyFill="1" applyBorder="1" applyAlignment="1">
      <alignment wrapText="1"/>
    </xf>
    <xf numFmtId="0" fontId="0" fillId="0" borderId="0" xfId="0" applyAlignment="1">
      <alignment vertical="top" wrapText="1"/>
    </xf>
    <xf numFmtId="0" fontId="1" fillId="0" borderId="4" xfId="0" applyFont="1" applyBorder="1" applyAlignment="1">
      <alignment wrapText="1"/>
    </xf>
    <xf numFmtId="0" fontId="0" fillId="0" borderId="0" xfId="0" applyAlignment="1">
      <alignment vertical="center" wrapText="1"/>
    </xf>
    <xf numFmtId="0" fontId="23" fillId="0" borderId="0" xfId="0" applyFont="1" applyAlignment="1">
      <alignment vertical="center"/>
    </xf>
    <xf numFmtId="0" fontId="2" fillId="0" borderId="0" xfId="0" applyFont="1" applyFill="1" applyAlignment="1">
      <alignment horizontal="right"/>
    </xf>
    <xf numFmtId="1" fontId="2" fillId="2" borderId="4" xfId="0" applyNumberFormat="1" applyFont="1" applyFill="1" applyBorder="1" applyAlignment="1" applyProtection="1">
      <alignment horizontal="center"/>
      <protection locked="0"/>
    </xf>
    <xf numFmtId="0" fontId="2" fillId="0" borderId="0" xfId="0" quotePrefix="1" applyFont="1" applyAlignment="1">
      <alignment horizontal="right"/>
    </xf>
    <xf numFmtId="0" fontId="0" fillId="0" borderId="0" xfId="0" quotePrefix="1" applyAlignment="1">
      <alignment horizontal="right"/>
    </xf>
    <xf numFmtId="0" fontId="28" fillId="0" borderId="0" xfId="0" applyFont="1"/>
    <xf numFmtId="0" fontId="29" fillId="0" borderId="0" xfId="0" applyFont="1"/>
    <xf numFmtId="0" fontId="3" fillId="0" borderId="0" xfId="0" applyFont="1" applyFill="1"/>
    <xf numFmtId="1" fontId="2" fillId="2" borderId="5" xfId="0" applyNumberFormat="1" applyFont="1" applyFill="1" applyBorder="1" applyAlignment="1" applyProtection="1">
      <alignment horizontal="center"/>
      <protection locked="0"/>
    </xf>
    <xf numFmtId="1" fontId="4" fillId="0" borderId="0" xfId="0" applyNumberFormat="1" applyFont="1" applyAlignment="1">
      <alignment horizontal="center" wrapText="1"/>
    </xf>
    <xf numFmtId="1" fontId="4" fillId="0" borderId="1" xfId="0" applyNumberFormat="1" applyFont="1" applyBorder="1" applyAlignment="1">
      <alignment horizontal="center"/>
    </xf>
    <xf numFmtId="0" fontId="2" fillId="0" borderId="6" xfId="0" applyFont="1" applyBorder="1" applyAlignment="1">
      <alignment horizontal="right"/>
    </xf>
    <xf numFmtId="0" fontId="1" fillId="0" borderId="4" xfId="0" applyFont="1" applyFill="1" applyBorder="1" applyAlignment="1">
      <alignment vertical="top" wrapText="1"/>
    </xf>
    <xf numFmtId="0" fontId="8" fillId="0" borderId="0" xfId="0" applyFont="1" applyAlignment="1">
      <alignment vertical="center" wrapText="1"/>
    </xf>
    <xf numFmtId="0" fontId="1" fillId="0" borderId="4" xfId="0" applyFont="1" applyBorder="1" applyAlignment="1">
      <alignment horizontal="left" wrapText="1"/>
    </xf>
    <xf numFmtId="0" fontId="2" fillId="0" borderId="0" xfId="0" applyFont="1" applyAlignment="1">
      <alignment horizontal="center"/>
    </xf>
    <xf numFmtId="0" fontId="2" fillId="0" borderId="0" xfId="0" applyFont="1" applyFill="1" applyAlignment="1">
      <alignment horizontal="right"/>
    </xf>
    <xf numFmtId="0" fontId="8" fillId="0" borderId="0" xfId="0" applyFont="1"/>
    <xf numFmtId="0" fontId="10" fillId="0" borderId="0" xfId="1" applyFont="1" applyAlignment="1" applyProtection="1"/>
    <xf numFmtId="0" fontId="2" fillId="0" borderId="0" xfId="0" applyFont="1" applyFill="1" applyAlignment="1">
      <alignment horizontal="center"/>
    </xf>
    <xf numFmtId="0" fontId="21" fillId="0" borderId="0" xfId="0" applyFont="1" applyAlignment="1">
      <alignment horizontal="center" vertical="center"/>
    </xf>
    <xf numFmtId="0" fontId="6" fillId="2" borderId="3" xfId="0" applyFont="1" applyFill="1" applyBorder="1" applyAlignment="1" applyProtection="1">
      <alignment horizontal="left"/>
      <protection locked="0"/>
    </xf>
    <xf numFmtId="0" fontId="2" fillId="0" borderId="0" xfId="0" applyFont="1" applyFill="1" applyAlignment="1">
      <alignment horizontal="right"/>
    </xf>
    <xf numFmtId="0" fontId="0" fillId="0" borderId="0" xfId="0" applyFill="1" applyAlignment="1">
      <alignment horizontal="center"/>
    </xf>
    <xf numFmtId="0" fontId="0" fillId="0" borderId="0" xfId="0" applyFill="1"/>
    <xf numFmtId="0" fontId="28" fillId="0" borderId="0" xfId="0" applyFont="1" applyFill="1"/>
    <xf numFmtId="0" fontId="0" fillId="0" borderId="0" xfId="0" applyAlignment="1">
      <alignment horizontal="center" vertical="top"/>
    </xf>
    <xf numFmtId="0" fontId="0" fillId="0" borderId="0" xfId="0" quotePrefix="1" applyAlignment="1">
      <alignment vertical="top"/>
    </xf>
    <xf numFmtId="0" fontId="1" fillId="0" borderId="4"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horizontal="right" vertical="top"/>
    </xf>
    <xf numFmtId="1" fontId="2" fillId="0" borderId="0" xfId="0" applyNumberFormat="1" applyFont="1" applyBorder="1" applyAlignment="1">
      <alignment horizontal="center" vertical="top"/>
    </xf>
    <xf numFmtId="0" fontId="29" fillId="0" borderId="0" xfId="0" applyFont="1" applyAlignment="1">
      <alignment vertical="top"/>
    </xf>
    <xf numFmtId="0" fontId="0" fillId="0" borderId="0" xfId="0" applyFill="1" applyAlignment="1">
      <alignment vertical="top"/>
    </xf>
    <xf numFmtId="0" fontId="1" fillId="0" borderId="4" xfId="0" applyFont="1" applyBorder="1" applyAlignment="1" applyProtection="1">
      <alignment wrapText="1"/>
    </xf>
    <xf numFmtId="0" fontId="2" fillId="0" borderId="0" xfId="0" quotePrefix="1" applyFont="1" applyFill="1" applyAlignment="1">
      <alignment horizontal="right"/>
    </xf>
    <xf numFmtId="0" fontId="0" fillId="0" borderId="0" xfId="0" quotePrefix="1" applyFill="1" applyAlignment="1">
      <alignment horizontal="right"/>
    </xf>
    <xf numFmtId="0" fontId="0" fillId="0" borderId="0" xfId="0" quotePrefix="1" applyFill="1"/>
    <xf numFmtId="0" fontId="0" fillId="0" borderId="4" xfId="0" applyFill="1" applyBorder="1" applyAlignment="1">
      <alignment horizontal="left"/>
    </xf>
    <xf numFmtId="0" fontId="29" fillId="0" borderId="0" xfId="0" applyFont="1" applyFill="1"/>
    <xf numFmtId="0" fontId="2" fillId="0" borderId="0" xfId="0" applyFont="1" applyFill="1" applyAlignment="1">
      <alignment horizontal="left"/>
    </xf>
    <xf numFmtId="0" fontId="2" fillId="0" borderId="0" xfId="0" applyFont="1" applyFill="1" applyAlignment="1">
      <alignment wrapText="1"/>
    </xf>
    <xf numFmtId="0" fontId="2" fillId="0" borderId="0" xfId="0" applyFont="1" applyFill="1" applyAlignment="1">
      <alignment horizontal="right"/>
    </xf>
    <xf numFmtId="0" fontId="2" fillId="0" borderId="0" xfId="0" applyFont="1" applyAlignment="1">
      <alignment horizontal="center"/>
    </xf>
    <xf numFmtId="0" fontId="2" fillId="0" borderId="0" xfId="0" applyFont="1" applyFill="1" applyBorder="1" applyAlignment="1">
      <alignment horizontal="right"/>
    </xf>
    <xf numFmtId="0" fontId="1" fillId="0" borderId="4" xfId="0" applyFont="1" applyFill="1" applyBorder="1" applyAlignment="1">
      <alignment horizontal="left" wrapText="1"/>
    </xf>
    <xf numFmtId="0" fontId="2" fillId="0" borderId="0" xfId="0" applyFont="1" applyAlignment="1">
      <alignment horizontal="center"/>
    </xf>
    <xf numFmtId="0" fontId="2" fillId="0" borderId="0" xfId="0" applyFont="1" applyAlignment="1">
      <alignment wrapText="1"/>
    </xf>
    <xf numFmtId="0" fontId="2" fillId="0" borderId="0" xfId="0" quotePrefix="1" applyFont="1" applyFill="1" applyAlignment="1">
      <alignment horizontal="left" vertical="center"/>
    </xf>
    <xf numFmtId="0" fontId="2" fillId="0" borderId="0" xfId="0" quotePrefix="1" applyFont="1" applyAlignment="1">
      <alignment vertical="center"/>
    </xf>
    <xf numFmtId="0" fontId="2" fillId="0" borderId="0" xfId="0" applyFont="1" applyFill="1" applyAlignment="1">
      <alignment horizontal="right"/>
    </xf>
    <xf numFmtId="0" fontId="2" fillId="0" borderId="0" xfId="0" applyFont="1" applyAlignment="1">
      <alignment horizontal="center"/>
    </xf>
    <xf numFmtId="0" fontId="21"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Fill="1" applyAlignment="1">
      <alignment horizontal="right"/>
    </xf>
    <xf numFmtId="0" fontId="2" fillId="0" borderId="0" xfId="0" applyFont="1" applyAlignment="1">
      <alignment horizontal="center"/>
    </xf>
    <xf numFmtId="0" fontId="3" fillId="0" borderId="4" xfId="0" applyFont="1" applyBorder="1" applyAlignment="1">
      <alignment horizontal="center"/>
    </xf>
    <xf numFmtId="0" fontId="6" fillId="2" borderId="0" xfId="0" applyFont="1" applyFill="1" applyBorder="1" applyAlignment="1" applyProtection="1">
      <alignment horizontal="left"/>
      <protection locked="0"/>
    </xf>
    <xf numFmtId="0" fontId="10" fillId="2" borderId="0" xfId="1" applyFont="1" applyFill="1" applyBorder="1" applyAlignment="1" applyProtection="1">
      <alignment horizontal="left"/>
      <protection locked="0"/>
    </xf>
    <xf numFmtId="0" fontId="2" fillId="0" borderId="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1" fontId="3" fillId="0" borderId="4" xfId="0" applyNumberFormat="1" applyFont="1" applyBorder="1" applyAlignment="1">
      <alignment horizontal="center"/>
    </xf>
    <xf numFmtId="0" fontId="2" fillId="4" borderId="4" xfId="0" applyFont="1" applyFill="1" applyBorder="1" applyAlignment="1">
      <alignment horizontal="center"/>
    </xf>
    <xf numFmtId="0" fontId="2" fillId="0" borderId="0" xfId="0" applyFont="1" applyFill="1" applyAlignment="1">
      <alignment horizontal="center" vertical="top"/>
    </xf>
    <xf numFmtId="0" fontId="2" fillId="0" borderId="4" xfId="0" applyFont="1" applyFill="1" applyBorder="1" applyAlignment="1" applyProtection="1">
      <alignment horizontal="center"/>
      <protection locked="0"/>
    </xf>
    <xf numFmtId="0" fontId="2" fillId="0" borderId="4" xfId="0" applyFont="1" applyFill="1" applyBorder="1" applyAlignment="1">
      <alignment horizontal="center"/>
    </xf>
    <xf numFmtId="0" fontId="2" fillId="4" borderId="7" xfId="0" applyFont="1" applyFill="1" applyBorder="1" applyAlignment="1">
      <alignment horizontal="center"/>
    </xf>
    <xf numFmtId="0" fontId="6" fillId="0" borderId="0" xfId="0" applyFont="1" applyFill="1" applyAlignment="1">
      <alignment horizontal="center" vertical="center"/>
    </xf>
    <xf numFmtId="1" fontId="2" fillId="4" borderId="4" xfId="0" applyNumberFormat="1" applyFont="1" applyFill="1" applyBorder="1" applyAlignment="1">
      <alignment horizontal="center"/>
    </xf>
    <xf numFmtId="0" fontId="21"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Fill="1" applyAlignment="1">
      <alignment horizontal="right"/>
    </xf>
    <xf numFmtId="0" fontId="6" fillId="2" borderId="1" xfId="0" applyFont="1" applyFill="1" applyBorder="1" applyAlignment="1" applyProtection="1">
      <alignment horizontal="left"/>
      <protection locked="0"/>
    </xf>
    <xf numFmtId="0" fontId="2" fillId="0" borderId="0" xfId="0" applyFont="1" applyAlignment="1">
      <alignment horizontal="center"/>
    </xf>
    <xf numFmtId="0" fontId="6" fillId="2" borderId="3" xfId="0" applyFont="1" applyFill="1" applyBorder="1" applyAlignment="1" applyProtection="1">
      <alignment horizontal="left"/>
      <protection locked="0"/>
    </xf>
    <xf numFmtId="0" fontId="10" fillId="2" borderId="3" xfId="1" applyFont="1" applyFill="1" applyBorder="1" applyAlignment="1" applyProtection="1">
      <alignment horizontal="left"/>
      <protection locked="0"/>
    </xf>
    <xf numFmtId="0" fontId="21" fillId="2" borderId="0" xfId="0" applyFont="1" applyFill="1" applyAlignment="1">
      <alignment horizontal="left" vertical="center"/>
    </xf>
    <xf numFmtId="0" fontId="5" fillId="0" borderId="0" xfId="0" applyFont="1" applyAlignment="1">
      <alignment horizontal="center" vertical="center"/>
    </xf>
    <xf numFmtId="1" fontId="2" fillId="2" borderId="0" xfId="0" applyNumberFormat="1" applyFont="1" applyFill="1" applyBorder="1" applyAlignment="1" applyProtection="1">
      <alignment horizontal="left"/>
      <protection locked="0"/>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cellStyle name="Normal" xfId="0" builtinId="0"/>
    <cellStyle name="Normal 2" xfId="3"/>
    <cellStyle name="Normal 3" xfId="4"/>
    <cellStyle name="Normal 4" xfId="5"/>
    <cellStyle name="Percent" xfId="6" builtinId="5"/>
    <cellStyle name="Percent 2" xfId="7"/>
    <cellStyle name="Percent 3" xfId="8"/>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752475</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203012</xdr:colOff>
      <xdr:row>1</xdr:row>
      <xdr:rowOff>219075</xdr:rowOff>
    </xdr:to>
    <xdr:pic>
      <xdr:nvPicPr>
        <xdr:cNvPr id="4" name="Picture 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498288</xdr:colOff>
      <xdr:row>0</xdr:row>
      <xdr:rowOff>752475</xdr:rowOff>
    </xdr:to>
    <xdr:pic>
      <xdr:nvPicPr>
        <xdr:cNvPr id="1053" name="Picture 2">
          <a:extLst>
            <a:ext uri="{FF2B5EF4-FFF2-40B4-BE49-F238E27FC236}">
              <a16:creationId xmlns="" xmlns:a16="http://schemas.microsoft.com/office/drawing/2014/main" id="{00000000-0008-0000-02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545912</xdr:colOff>
      <xdr:row>1</xdr:row>
      <xdr:rowOff>0</xdr:rowOff>
    </xdr:to>
    <xdr:pic>
      <xdr:nvPicPr>
        <xdr:cNvPr id="4" name="Picture 2">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479237</xdr:colOff>
      <xdr:row>0</xdr:row>
      <xdr:rowOff>752475</xdr:rowOff>
    </xdr:to>
    <xdr:pic>
      <xdr:nvPicPr>
        <xdr:cNvPr id="7" name="Picture 2">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1</xdr:row>
      <xdr:rowOff>0</xdr:rowOff>
    </xdr:to>
    <xdr:pic>
      <xdr:nvPicPr>
        <xdr:cNvPr id="8" name="Picture 2">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469712</xdr:colOff>
      <xdr:row>0</xdr:row>
      <xdr:rowOff>752475</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422087</xdr:colOff>
      <xdr:row>1</xdr:row>
      <xdr:rowOff>0</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752475</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rah Knapp" id="{5B45B2F2-9779-4D3F-88EC-3698024D206C}" userId="6ddbeffac2cfd73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7" dT="2020-09-15T22:34:40.23" personId="{5B45B2F2-9779-4D3F-88EC-3698024D206C}" id="{E062E4C1-C476-4312-9872-2E7C5E64ED29}">
    <text>How do we determine a committee is active?Does a report in the Board meeting work?  Do we need additional information or multiple board reports?</text>
  </threadedComment>
  <threadedComment ref="H15" dT="2020-09-15T22:43:02.25" personId="{5B45B2F2-9779-4D3F-88EC-3698024D206C}" id="{77AC3A93-CA65-4FD4-B3F9-77E38DAFC637}">
    <text>List both requirements with a number:
1. copy of the annual report
2. one of the following:...</text>
  </threadedComment>
</ThreadedComments>
</file>

<file path=xl/threadedComments/threadedComment2.xml><?xml version="1.0" encoding="utf-8"?>
<ThreadedComments xmlns="http://schemas.microsoft.com/office/spreadsheetml/2018/threadedcomments" xmlns:x="http://schemas.openxmlformats.org/spreadsheetml/2006/main">
  <threadedComment ref="H4" dT="2020-09-15T22:36:23.41" personId="{5B45B2F2-9779-4D3F-88EC-3698024D206C}" id="{B07E17D9-DFDD-4BAE-910C-C84D36CC2462}">
    <text>Multiple CE credits - Minimum of 4 hours?</text>
  </threadedComment>
  <threadedComment ref="H7" dT="2020-09-15T22:37:29.97" personId="{5B45B2F2-9779-4D3F-88EC-3698024D206C}" id="{976A03AC-A832-4672-B1AD-8CB15D862D1B}">
    <text>Do we need to add that virtual meetings are acceptable?</text>
  </threadedComment>
</ThreadedComments>
</file>

<file path=xl/threadedComments/threadedComment3.xml><?xml version="1.0" encoding="utf-8"?>
<ThreadedComments xmlns="http://schemas.microsoft.com/office/spreadsheetml/2018/threadedcomments" xmlns:x="http://schemas.openxmlformats.org/spreadsheetml/2006/main">
  <threadedComment ref="H13" dT="2020-09-15T22:39:30.60" personId="{5B45B2F2-9779-4D3F-88EC-3698024D206C}" id="{858EE107-1DF1-4F71-97AF-1510D89B106D}">
    <text>There seemed to be some confusion with this one...maybe take out the work portion. "Submit the text or email distribution list"</text>
  </threadedComment>
  <threadedComment ref="H17" dT="2020-09-15T22:45:31.96" personId="{5B45B2F2-9779-4D3F-88EC-3698024D206C}" id="{91D5295A-A83B-426B-90F8-6CE5331ED7E4}">
    <text>Provide:
1. Copy of Document
2. Copy of Publication - website, email or newsletter
3. Board meeting notes that include budget approval</text>
  </threadedComment>
</ThreadedComments>
</file>

<file path=xl/threadedComments/threadedComment4.xml><?xml version="1.0" encoding="utf-8"?>
<ThreadedComments xmlns="http://schemas.microsoft.com/office/spreadsheetml/2018/threadedcomments" xmlns:x="http://schemas.openxmlformats.org/spreadsheetml/2006/main">
  <threadedComment ref="H4" dT="2020-09-15T22:42:00.65" personId="{5B45B2F2-9779-4D3F-88EC-3698024D206C}" id="{04B78AEC-0918-4A85-976E-AB311C25DE27}">
    <text>Is this requiring three items? List required items by number:
1. Proof of the promotion 
2. at least two of the following for each project:...</text>
  </threadedComment>
</ThreadedComments>
</file>

<file path=xl/threadedComments/threadedComment5.xml><?xml version="1.0" encoding="utf-8"?>
<ThreadedComments xmlns="http://schemas.microsoft.com/office/spreadsheetml/2018/threadedcomments" xmlns:x="http://schemas.openxmlformats.org/spreadsheetml/2006/main">
  <threadedComment ref="H4" dT="2020-09-15T22:49:01.21" personId="{5B45B2F2-9779-4D3F-88EC-3698024D206C}" id="{C62C6597-96E6-4484-9D23-3BB91988AF10}">
    <text>Document for each event:
1. Event Board Minutes
2. Announcements or Flyers
Do NAHU campaigns count toward points if Chapter communicates seperately to membership?</text>
  </threadedComment>
  <threadedComment ref="H33" dT="2020-09-15T22:49:41.39" personId="{5B45B2F2-9779-4D3F-88EC-3698024D206C}" id="{20C71FAB-A4AA-4CFB-8A49-B3BD9A468778}">
    <text>Combine #6 and 7?</text>
  </threadedComment>
  <threadedComment ref="H50" dT="2020-09-15T22:50:16.02" personId="{5B45B2F2-9779-4D3F-88EC-3698024D206C}" id="{EF4C9151-A988-4D73-AC20-EF7577391224}">
    <text>This one was a little confusing.  Is this the membership chair participating in State Membership calls?</text>
  </threadedComment>
</ThreadedComments>
</file>

<file path=xl/threadedComments/threadedComment6.xml><?xml version="1.0" encoding="utf-8"?>
<ThreadedComments xmlns="http://schemas.microsoft.com/office/spreadsheetml/2018/threadedcomments" xmlns:x="http://schemas.openxmlformats.org/spreadsheetml/2006/main">
  <threadedComment ref="H4" dT="2020-09-15T22:51:36.28" personId="{5B45B2F2-9779-4D3F-88EC-3698024D206C}" id="{CAC40AFF-64CA-43B2-9208-4446C45D1062}">
    <text>Document 3 seperate communications with at least two types of distribution?</text>
  </threadedComment>
  <threadedComment ref="H7" dT="2020-09-15T22:53:16.57" personId="{5B45B2F2-9779-4D3F-88EC-3698024D206C}" id="{6271C73C-D5F5-4474-8158-D3BB148343D6}">
    <text>Document each course with:
1. A flyer that includes course name, number, date and hours.
2. At least 2 of the following:...</text>
  </threadedComment>
  <threadedComment ref="H25" dT="2020-09-15T22:54:08.88" personId="{5B45B2F2-9779-4D3F-88EC-3698024D206C}" id="{371E8926-5A58-4DE0-96C1-D8ABD9B668AA}">
    <text>Document 3 seperate communications with at least two types of distribution?</text>
  </threadedComment>
  <threadedComment ref="H31" dT="2020-09-15T22:54:34.53" personId="{5B45B2F2-9779-4D3F-88EC-3698024D206C}" id="{F0041D4C-7A75-4AE5-8D56-0FDF748186ED}">
    <text>Document 3 seperate communications with at least two types of distribution?</text>
  </threadedComment>
</ThreadedComments>
</file>

<file path=xl/threadedComments/threadedComment7.xml><?xml version="1.0" encoding="utf-8"?>
<ThreadedComments xmlns="http://schemas.microsoft.com/office/spreadsheetml/2018/threadedcomments" xmlns:x="http://schemas.openxmlformats.org/spreadsheetml/2006/main">
  <threadedComment ref="H29" dT="2020-09-15T22:57:19.66" personId="{5B45B2F2-9779-4D3F-88EC-3698024D206C}" id="{72872F6D-79CF-4CCD-BD1C-C1A6D1608EAF}">
    <text>This was confusing.  Can we break down the points either in the description or in the points section.  Maybe 10 points for each platform and 5 points for each post, posts must contain NAHU content, Chapter information or Industry related.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B3" sqref="B3"/>
    </sheetView>
  </sheetViews>
  <sheetFormatPr defaultRowHeight="12.75" x14ac:dyDescent="0.2"/>
  <cols>
    <col min="8" max="8" width="27.5703125" customWidth="1"/>
  </cols>
  <sheetData>
    <row r="1" spans="1:10" s="48" customFormat="1" ht="42" customHeight="1" x14ac:dyDescent="0.2">
      <c r="A1" s="47"/>
      <c r="B1" s="177" t="s">
        <v>313</v>
      </c>
      <c r="C1" s="177"/>
      <c r="D1" s="177"/>
      <c r="E1" s="177"/>
      <c r="F1" s="177"/>
      <c r="G1" s="177"/>
      <c r="H1" s="177"/>
    </row>
    <row r="2" spans="1:10" s="48" customFormat="1" ht="21" customHeight="1" x14ac:dyDescent="0.2">
      <c r="A2" s="47"/>
      <c r="B2" s="177"/>
      <c r="C2" s="177"/>
      <c r="D2" s="177"/>
      <c r="E2" s="177"/>
      <c r="F2" s="177"/>
      <c r="G2" s="177"/>
      <c r="H2" s="177"/>
    </row>
    <row r="4" spans="1:10" ht="18" x14ac:dyDescent="0.2">
      <c r="A4" s="181" t="s">
        <v>155</v>
      </c>
      <c r="B4" s="181"/>
      <c r="C4" s="181"/>
      <c r="D4" s="181"/>
      <c r="E4" s="181"/>
      <c r="F4" s="181"/>
      <c r="G4" s="181"/>
      <c r="H4" s="181"/>
      <c r="I4" s="105"/>
    </row>
    <row r="5" spans="1:10" ht="15.75" x14ac:dyDescent="0.2">
      <c r="A5" s="85"/>
    </row>
    <row r="6" spans="1:10" s="88" customFormat="1" ht="32.25" customHeight="1" x14ac:dyDescent="0.2">
      <c r="A6" s="178" t="s">
        <v>171</v>
      </c>
      <c r="B6" s="178"/>
      <c r="C6" s="178"/>
      <c r="D6" s="178"/>
      <c r="E6" s="178"/>
      <c r="F6" s="178"/>
      <c r="G6" s="178"/>
      <c r="H6" s="178"/>
      <c r="I6" s="104"/>
      <c r="J6" s="91"/>
    </row>
    <row r="7" spans="1:10" ht="9.9499999999999993" customHeight="1" x14ac:dyDescent="0.2">
      <c r="H7" s="87"/>
    </row>
    <row r="8" spans="1:10" s="91" customFormat="1" ht="126" customHeight="1" x14ac:dyDescent="0.2">
      <c r="A8" s="179" t="s">
        <v>212</v>
      </c>
      <c r="B8" s="179"/>
      <c r="C8" s="179"/>
      <c r="D8" s="179"/>
      <c r="E8" s="179"/>
      <c r="F8" s="179"/>
      <c r="G8" s="179"/>
      <c r="H8" s="179"/>
      <c r="I8" s="104"/>
    </row>
    <row r="9" spans="1:10" x14ac:dyDescent="0.2">
      <c r="H9" s="87"/>
    </row>
    <row r="10" spans="1:10" ht="15.75" x14ac:dyDescent="0.25">
      <c r="A10" s="89" t="s">
        <v>156</v>
      </c>
      <c r="H10" s="87"/>
    </row>
    <row r="11" spans="1:10" ht="15" x14ac:dyDescent="0.2">
      <c r="A11" s="86" t="s">
        <v>163</v>
      </c>
      <c r="H11" s="87"/>
    </row>
    <row r="12" spans="1:10" ht="15" customHeight="1" x14ac:dyDescent="0.2">
      <c r="A12" s="86" t="s">
        <v>190</v>
      </c>
      <c r="H12" s="87"/>
      <c r="J12" s="118"/>
    </row>
    <row r="13" spans="1:10" ht="15" x14ac:dyDescent="0.2">
      <c r="A13" s="86" t="s">
        <v>164</v>
      </c>
      <c r="H13" s="87"/>
    </row>
    <row r="14" spans="1:10" ht="15" x14ac:dyDescent="0.2">
      <c r="A14" s="86" t="s">
        <v>213</v>
      </c>
      <c r="H14" s="87"/>
    </row>
    <row r="15" spans="1:10" ht="15" x14ac:dyDescent="0.2">
      <c r="A15" s="86" t="s">
        <v>165</v>
      </c>
      <c r="H15" s="87"/>
    </row>
    <row r="16" spans="1:10" ht="15" x14ac:dyDescent="0.2">
      <c r="A16" s="86" t="s">
        <v>166</v>
      </c>
      <c r="H16" s="87"/>
    </row>
    <row r="17" spans="1:10" ht="15" x14ac:dyDescent="0.2">
      <c r="A17" s="86" t="s">
        <v>167</v>
      </c>
      <c r="H17" s="87"/>
    </row>
    <row r="18" spans="1:10" ht="15" x14ac:dyDescent="0.2">
      <c r="A18" s="86" t="s">
        <v>168</v>
      </c>
      <c r="H18" s="87"/>
    </row>
    <row r="19" spans="1:10" ht="15" x14ac:dyDescent="0.2">
      <c r="A19" s="86" t="s">
        <v>169</v>
      </c>
      <c r="H19" s="87"/>
    </row>
    <row r="20" spans="1:10" ht="15" x14ac:dyDescent="0.2">
      <c r="A20" s="86" t="s">
        <v>170</v>
      </c>
      <c r="H20" s="87"/>
    </row>
    <row r="21" spans="1:10" ht="32.25" customHeight="1" x14ac:dyDescent="0.2">
      <c r="A21" s="182" t="s">
        <v>233</v>
      </c>
      <c r="B21" s="182"/>
      <c r="C21" s="182"/>
      <c r="D21" s="182"/>
      <c r="E21" s="182"/>
      <c r="F21" s="182"/>
      <c r="G21" s="182"/>
      <c r="H21" s="182"/>
    </row>
    <row r="22" spans="1:10" ht="15" x14ac:dyDescent="0.2">
      <c r="A22" s="86"/>
      <c r="H22" s="87"/>
    </row>
    <row r="23" spans="1:10" ht="15.75" x14ac:dyDescent="0.25">
      <c r="A23" s="89" t="s">
        <v>157</v>
      </c>
      <c r="H23" s="87"/>
    </row>
    <row r="24" spans="1:10" ht="36" customHeight="1" x14ac:dyDescent="0.2">
      <c r="A24" s="180" t="s">
        <v>198</v>
      </c>
      <c r="B24" s="180"/>
      <c r="C24" s="180"/>
      <c r="D24" s="180"/>
      <c r="E24" s="180"/>
      <c r="F24" s="180"/>
      <c r="G24" s="180"/>
      <c r="H24" s="180"/>
      <c r="I24" s="102"/>
      <c r="J24" s="90"/>
    </row>
    <row r="26" spans="1:10" ht="15.75" x14ac:dyDescent="0.25">
      <c r="A26" s="122" t="s">
        <v>199</v>
      </c>
    </row>
    <row r="27" spans="1:10" ht="15" x14ac:dyDescent="0.2">
      <c r="A27" s="123" t="s">
        <v>200</v>
      </c>
    </row>
  </sheetData>
  <mergeCells count="6">
    <mergeCell ref="B1:H2"/>
    <mergeCell ref="A6:H6"/>
    <mergeCell ref="A8:H8"/>
    <mergeCell ref="A24:H24"/>
    <mergeCell ref="A4:H4"/>
    <mergeCell ref="A21:H21"/>
  </mergeCells>
  <hyperlinks>
    <hyperlink ref="A2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B1" zoomScaleNormal="100" workbookViewId="0">
      <selection activeCell="C2" sqref="C2:G2"/>
    </sheetView>
  </sheetViews>
  <sheetFormatPr defaultColWidth="8.85546875" defaultRowHeight="15.75" x14ac:dyDescent="0.25"/>
  <cols>
    <col min="1" max="1" width="4.7109375" style="41" customWidth="1"/>
    <col min="2" max="2" width="3.7109375" style="4" customWidth="1"/>
    <col min="3" max="3" width="80.7109375" style="4" customWidth="1"/>
    <col min="4" max="4" width="5.7109375" style="5" customWidth="1"/>
    <col min="5" max="5" width="13.5703125" style="11" bestFit="1" customWidth="1"/>
    <col min="6" max="6" width="6.42578125" style="5" bestFit="1" customWidth="1"/>
    <col min="7" max="7" width="15.85546875" style="4" bestFit="1" customWidth="1"/>
    <col min="8" max="8" width="17" style="124" bestFit="1" customWidth="1"/>
    <col min="9" max="9" width="18.140625" style="124" bestFit="1" customWidth="1"/>
    <col min="10" max="10" width="22.5703125" style="124" bestFit="1" customWidth="1"/>
    <col min="11" max="11" width="18.140625" style="124" bestFit="1" customWidth="1"/>
    <col min="12" max="12" width="22.5703125" style="124" bestFit="1" customWidth="1"/>
    <col min="13" max="16384" width="8.85546875" style="4"/>
  </cols>
  <sheetData>
    <row r="1" spans="1:12" customFormat="1" ht="63" customHeight="1" x14ac:dyDescent="0.25">
      <c r="A1" s="1"/>
      <c r="C1" s="177" t="s">
        <v>313</v>
      </c>
      <c r="D1" s="189"/>
      <c r="E1" s="189"/>
      <c r="F1" s="189"/>
      <c r="G1" s="189"/>
      <c r="H1" s="124"/>
      <c r="I1" s="124"/>
      <c r="J1" s="124"/>
      <c r="K1" s="124"/>
      <c r="L1" s="124"/>
    </row>
    <row r="2" spans="1:12" customFormat="1" ht="23.25" x14ac:dyDescent="0.25">
      <c r="A2" s="1"/>
      <c r="C2" s="188" t="s">
        <v>158</v>
      </c>
      <c r="D2" s="188"/>
      <c r="E2" s="188"/>
      <c r="F2" s="188"/>
      <c r="G2" s="188"/>
      <c r="H2" s="160"/>
      <c r="I2" s="160"/>
      <c r="J2" s="160"/>
      <c r="K2" s="160"/>
      <c r="L2" s="160"/>
    </row>
    <row r="3" spans="1:12" s="26" customFormat="1" ht="18" x14ac:dyDescent="0.25">
      <c r="A3" s="25" t="s">
        <v>67</v>
      </c>
      <c r="B3" s="26" t="s">
        <v>161</v>
      </c>
      <c r="D3" s="28"/>
      <c r="E3" s="56"/>
      <c r="F3" s="28"/>
      <c r="H3" s="164" t="s">
        <v>285</v>
      </c>
      <c r="I3" s="164" t="s">
        <v>289</v>
      </c>
      <c r="J3" s="164" t="s">
        <v>286</v>
      </c>
      <c r="K3" s="164" t="s">
        <v>287</v>
      </c>
      <c r="L3" s="164" t="s">
        <v>288</v>
      </c>
    </row>
    <row r="4" spans="1:12" x14ac:dyDescent="0.25">
      <c r="B4" s="30" t="s">
        <v>3</v>
      </c>
      <c r="C4" s="4" t="s">
        <v>133</v>
      </c>
      <c r="D4" s="107"/>
      <c r="E4" s="11" t="s">
        <v>22</v>
      </c>
      <c r="F4" s="6">
        <f>IF(+D4&gt;1,25,(D4*25))</f>
        <v>0</v>
      </c>
      <c r="G4" s="4" t="s">
        <v>86</v>
      </c>
      <c r="H4" s="173"/>
      <c r="I4" s="173"/>
      <c r="J4" s="173"/>
      <c r="K4" s="173"/>
      <c r="L4" s="173"/>
    </row>
    <row r="5" spans="1:12" x14ac:dyDescent="0.25">
      <c r="B5" s="30"/>
      <c r="C5" s="103" t="s">
        <v>306</v>
      </c>
      <c r="F5" s="42"/>
      <c r="H5" s="170"/>
      <c r="I5" s="170"/>
      <c r="J5" s="170"/>
      <c r="K5" s="170"/>
      <c r="L5" s="170"/>
    </row>
    <row r="6" spans="1:12" ht="9.9499999999999993" customHeight="1" x14ac:dyDescent="0.25">
      <c r="B6" s="30"/>
      <c r="F6" s="42"/>
      <c r="H6" s="170"/>
      <c r="I6" s="170"/>
      <c r="J6" s="170"/>
      <c r="K6" s="170"/>
      <c r="L6" s="170"/>
    </row>
    <row r="7" spans="1:12" x14ac:dyDescent="0.25">
      <c r="B7" s="30" t="s">
        <v>4</v>
      </c>
      <c r="C7" s="4" t="s">
        <v>153</v>
      </c>
      <c r="D7" s="107"/>
      <c r="E7" s="11" t="s">
        <v>35</v>
      </c>
      <c r="F7" s="6">
        <f>IF(+D7&gt;10,100,(D7*10))</f>
        <v>0</v>
      </c>
      <c r="G7" s="4" t="s">
        <v>66</v>
      </c>
      <c r="H7" s="173"/>
      <c r="I7" s="173"/>
      <c r="J7" s="173"/>
      <c r="K7" s="173"/>
      <c r="L7" s="173"/>
    </row>
    <row r="8" spans="1:12" ht="77.25" x14ac:dyDescent="0.25">
      <c r="B8" s="30"/>
      <c r="C8" s="119" t="s">
        <v>253</v>
      </c>
      <c r="D8" s="7"/>
      <c r="F8" s="7"/>
      <c r="H8" s="170"/>
      <c r="I8" s="170"/>
      <c r="J8" s="170"/>
      <c r="K8" s="170"/>
      <c r="L8" s="170"/>
    </row>
    <row r="9" spans="1:12" ht="9.9499999999999993" customHeight="1" x14ac:dyDescent="0.25">
      <c r="A9" s="151"/>
      <c r="B9" s="30"/>
      <c r="F9" s="42"/>
      <c r="H9" s="170"/>
      <c r="I9" s="170"/>
      <c r="J9" s="170"/>
      <c r="K9" s="170"/>
      <c r="L9" s="170"/>
    </row>
    <row r="10" spans="1:12" x14ac:dyDescent="0.25">
      <c r="B10" s="30" t="s">
        <v>8</v>
      </c>
      <c r="C10" s="10" t="s">
        <v>134</v>
      </c>
      <c r="D10" s="107"/>
      <c r="E10" s="11" t="s">
        <v>35</v>
      </c>
      <c r="F10" s="6">
        <f>IF(+D10&gt;5,50,(D10*10))</f>
        <v>0</v>
      </c>
      <c r="G10" s="4" t="s">
        <v>7</v>
      </c>
      <c r="H10" s="173"/>
      <c r="I10" s="173"/>
      <c r="J10" s="173"/>
      <c r="K10" s="173"/>
      <c r="L10" s="173"/>
    </row>
    <row r="11" spans="1:12" ht="64.5" x14ac:dyDescent="0.25">
      <c r="B11" s="30"/>
      <c r="C11" s="150" t="s">
        <v>254</v>
      </c>
      <c r="D11" s="42"/>
      <c r="F11" s="7"/>
      <c r="H11" s="170"/>
      <c r="I11" s="170"/>
      <c r="J11" s="170"/>
      <c r="K11" s="170"/>
      <c r="L11" s="170"/>
    </row>
    <row r="12" spans="1:12" ht="9.9499999999999993" customHeight="1" x14ac:dyDescent="0.25">
      <c r="A12" s="151"/>
      <c r="B12" s="30"/>
      <c r="F12" s="42"/>
      <c r="H12" s="170"/>
      <c r="I12" s="170"/>
      <c r="J12" s="170"/>
      <c r="K12" s="170"/>
      <c r="L12" s="170"/>
    </row>
    <row r="13" spans="1:12" x14ac:dyDescent="0.25">
      <c r="B13" s="30" t="s">
        <v>11</v>
      </c>
      <c r="C13" s="10" t="s">
        <v>95</v>
      </c>
      <c r="D13" s="107"/>
      <c r="E13" s="11" t="s">
        <v>35</v>
      </c>
      <c r="F13" s="6">
        <f>IF(+D13&gt;5,50,(D13*10))</f>
        <v>0</v>
      </c>
      <c r="G13" s="4" t="s">
        <v>7</v>
      </c>
      <c r="H13" s="173"/>
      <c r="I13" s="173"/>
      <c r="J13" s="173"/>
      <c r="K13" s="173"/>
      <c r="L13" s="173"/>
    </row>
    <row r="14" spans="1:12" ht="64.5" x14ac:dyDescent="0.25">
      <c r="B14" s="30"/>
      <c r="C14" s="119" t="s">
        <v>255</v>
      </c>
      <c r="D14" s="42"/>
      <c r="F14" s="7"/>
      <c r="H14" s="170"/>
      <c r="I14" s="170"/>
      <c r="J14" s="170"/>
      <c r="K14" s="170"/>
      <c r="L14" s="170"/>
    </row>
    <row r="15" spans="1:12" ht="9.9499999999999993" customHeight="1" x14ac:dyDescent="0.25">
      <c r="A15" s="151"/>
      <c r="B15" s="30"/>
      <c r="F15" s="42"/>
      <c r="H15" s="170"/>
      <c r="I15" s="170"/>
      <c r="J15" s="170"/>
      <c r="K15" s="170"/>
      <c r="L15" s="170"/>
    </row>
    <row r="16" spans="1:12" x14ac:dyDescent="0.25">
      <c r="B16" s="30" t="s">
        <v>12</v>
      </c>
      <c r="C16" s="10" t="s">
        <v>94</v>
      </c>
      <c r="D16" s="107"/>
      <c r="E16" s="11" t="s">
        <v>35</v>
      </c>
      <c r="F16" s="6">
        <f>IF(+D16&gt;5,50,(D16*10))</f>
        <v>0</v>
      </c>
      <c r="G16" s="4" t="s">
        <v>7</v>
      </c>
      <c r="H16" s="173"/>
      <c r="I16" s="173"/>
      <c r="J16" s="173"/>
      <c r="K16" s="173"/>
      <c r="L16" s="173"/>
    </row>
    <row r="17" spans="1:12" ht="77.25" x14ac:dyDescent="0.25">
      <c r="B17" s="30"/>
      <c r="C17" s="119" t="s">
        <v>256</v>
      </c>
      <c r="D17" s="42"/>
      <c r="F17" s="7"/>
      <c r="H17" s="170"/>
      <c r="I17" s="170"/>
      <c r="J17" s="170"/>
      <c r="K17" s="170"/>
      <c r="L17" s="170"/>
    </row>
    <row r="18" spans="1:12" ht="9.9499999999999993" customHeight="1" x14ac:dyDescent="0.25">
      <c r="A18" s="151"/>
      <c r="B18" s="30"/>
      <c r="F18" s="42"/>
      <c r="H18" s="170"/>
      <c r="I18" s="170"/>
      <c r="J18" s="170"/>
      <c r="K18" s="170"/>
      <c r="L18" s="170"/>
    </row>
    <row r="19" spans="1:12" x14ac:dyDescent="0.25">
      <c r="B19" s="30" t="s">
        <v>13</v>
      </c>
      <c r="C19" s="10" t="s">
        <v>193</v>
      </c>
      <c r="D19" s="107"/>
      <c r="E19" s="11" t="s">
        <v>260</v>
      </c>
      <c r="F19" s="6">
        <f>IF(+D19&gt;3,150,(D19*50))</f>
        <v>0</v>
      </c>
      <c r="G19" s="4" t="s">
        <v>42</v>
      </c>
      <c r="H19" s="173"/>
      <c r="I19" s="173"/>
      <c r="J19" s="173"/>
      <c r="K19" s="173"/>
      <c r="L19" s="173"/>
    </row>
    <row r="20" spans="1:12" ht="52.5" customHeight="1" x14ac:dyDescent="0.25">
      <c r="B20" s="30"/>
      <c r="C20" s="119" t="s">
        <v>240</v>
      </c>
      <c r="D20" s="42"/>
      <c r="F20" s="7"/>
      <c r="H20" s="170"/>
      <c r="I20" s="170"/>
      <c r="J20" s="170"/>
      <c r="K20" s="170"/>
      <c r="L20" s="170"/>
    </row>
    <row r="21" spans="1:12" ht="9.9499999999999993" customHeight="1" x14ac:dyDescent="0.25">
      <c r="A21" s="151"/>
      <c r="B21" s="30"/>
      <c r="F21" s="42"/>
      <c r="H21" s="170"/>
      <c r="I21" s="170"/>
      <c r="J21" s="170"/>
      <c r="K21" s="170"/>
      <c r="L21" s="170"/>
    </row>
    <row r="22" spans="1:12" x14ac:dyDescent="0.25">
      <c r="B22" s="30" t="s">
        <v>24</v>
      </c>
      <c r="C22" s="4" t="s">
        <v>93</v>
      </c>
      <c r="D22" s="107"/>
      <c r="E22" s="11" t="s">
        <v>35</v>
      </c>
      <c r="F22" s="6">
        <f>IF(+D22&gt;10,50,(D22*10))</f>
        <v>0</v>
      </c>
      <c r="G22" s="4" t="s">
        <v>7</v>
      </c>
      <c r="H22" s="173"/>
      <c r="I22" s="173"/>
      <c r="J22" s="173"/>
      <c r="K22" s="173"/>
      <c r="L22" s="173"/>
    </row>
    <row r="23" spans="1:12" ht="64.5" x14ac:dyDescent="0.25">
      <c r="B23" s="30"/>
      <c r="C23" s="103" t="s">
        <v>257</v>
      </c>
      <c r="D23" s="42"/>
      <c r="F23" s="7"/>
      <c r="H23" s="170"/>
      <c r="I23" s="170"/>
      <c r="J23" s="170"/>
      <c r="K23" s="170"/>
      <c r="L23" s="170"/>
    </row>
    <row r="24" spans="1:12" ht="9.9499999999999993" customHeight="1" x14ac:dyDescent="0.25">
      <c r="A24" s="151"/>
      <c r="B24" s="30"/>
      <c r="F24" s="42"/>
      <c r="H24" s="170"/>
      <c r="I24" s="170"/>
      <c r="J24" s="170"/>
      <c r="K24" s="170"/>
      <c r="L24" s="170"/>
    </row>
    <row r="25" spans="1:12" x14ac:dyDescent="0.25">
      <c r="B25" s="30" t="s">
        <v>25</v>
      </c>
      <c r="C25" s="4" t="s">
        <v>154</v>
      </c>
      <c r="D25" s="7"/>
      <c r="E25" s="43"/>
      <c r="F25" s="7"/>
      <c r="H25" s="170"/>
      <c r="I25" s="170"/>
      <c r="J25" s="170"/>
      <c r="K25" s="170"/>
      <c r="L25" s="170"/>
    </row>
    <row r="26" spans="1:12" x14ac:dyDescent="0.25">
      <c r="B26" s="30"/>
      <c r="C26" s="4" t="s">
        <v>135</v>
      </c>
      <c r="D26" s="107"/>
      <c r="E26" s="11" t="s">
        <v>22</v>
      </c>
      <c r="F26" s="6">
        <f>IF(+D26&gt;1,25,(D26*25))</f>
        <v>0</v>
      </c>
      <c r="G26" s="4" t="s">
        <v>86</v>
      </c>
      <c r="H26" s="173"/>
      <c r="I26" s="173"/>
      <c r="J26" s="173"/>
      <c r="K26" s="173"/>
      <c r="L26" s="173"/>
    </row>
    <row r="27" spans="1:12" ht="39" x14ac:dyDescent="0.25">
      <c r="B27" s="30"/>
      <c r="C27" s="46" t="s">
        <v>136</v>
      </c>
      <c r="F27" s="8"/>
      <c r="H27" s="170"/>
      <c r="I27" s="170"/>
      <c r="J27" s="170"/>
      <c r="K27" s="170"/>
      <c r="L27" s="170"/>
    </row>
    <row r="28" spans="1:12" ht="9.9499999999999993" customHeight="1" x14ac:dyDescent="0.25">
      <c r="A28" s="151"/>
      <c r="B28" s="30"/>
      <c r="F28" s="42"/>
      <c r="H28" s="170"/>
      <c r="I28" s="170"/>
      <c r="J28" s="170"/>
      <c r="K28" s="170"/>
      <c r="L28" s="170"/>
    </row>
    <row r="29" spans="1:12" x14ac:dyDescent="0.25">
      <c r="A29" s="45"/>
      <c r="B29" s="30" t="s">
        <v>29</v>
      </c>
      <c r="C29" s="44" t="s">
        <v>196</v>
      </c>
      <c r="D29" s="107"/>
      <c r="E29" s="11" t="s">
        <v>6</v>
      </c>
      <c r="F29" s="6">
        <f>IF(+D29&gt;40,200,(D29*5))</f>
        <v>0</v>
      </c>
      <c r="G29" s="4" t="s">
        <v>177</v>
      </c>
      <c r="H29" s="173"/>
      <c r="I29" s="173"/>
      <c r="J29" s="173"/>
      <c r="K29" s="173"/>
      <c r="L29" s="173"/>
    </row>
    <row r="30" spans="1:12" ht="26.25" x14ac:dyDescent="0.25">
      <c r="A30" s="45"/>
      <c r="B30" s="30"/>
      <c r="C30" s="101" t="s">
        <v>310</v>
      </c>
      <c r="F30" s="7"/>
      <c r="H30" s="170"/>
      <c r="I30" s="170"/>
      <c r="J30" s="170"/>
      <c r="K30" s="170"/>
      <c r="L30" s="170"/>
    </row>
    <row r="31" spans="1:12" ht="9.9499999999999993" customHeight="1" x14ac:dyDescent="0.25">
      <c r="A31" s="151"/>
      <c r="B31" s="30"/>
      <c r="F31" s="42"/>
      <c r="H31" s="170"/>
      <c r="I31" s="170"/>
      <c r="J31" s="170"/>
      <c r="K31" s="170"/>
      <c r="L31" s="170"/>
    </row>
    <row r="32" spans="1:12" x14ac:dyDescent="0.25">
      <c r="C32" s="11" t="s">
        <v>268</v>
      </c>
      <c r="F32" s="6">
        <f>SUM(F4:F29)</f>
        <v>0</v>
      </c>
      <c r="H32" s="173">
        <f>SUM(H4:H31)</f>
        <v>0</v>
      </c>
      <c r="I32" s="173">
        <f>SUM(I4:I31)</f>
        <v>0</v>
      </c>
      <c r="J32" s="173"/>
      <c r="K32" s="173">
        <f>SUM(K4:K31)</f>
        <v>0</v>
      </c>
      <c r="L32" s="173"/>
    </row>
  </sheetData>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B2" sqref="B2"/>
    </sheetView>
  </sheetViews>
  <sheetFormatPr defaultColWidth="8.85546875" defaultRowHeight="15.75" x14ac:dyDescent="0.25"/>
  <cols>
    <col min="1" max="1" width="4.7109375" style="41" customWidth="1"/>
    <col min="2" max="2" width="4.85546875" style="4" customWidth="1"/>
    <col min="3" max="3" width="77.28515625" style="4" customWidth="1"/>
    <col min="4" max="4" width="11.42578125" style="5" customWidth="1"/>
    <col min="5" max="5" width="11.42578125" style="11" customWidth="1"/>
    <col min="6" max="6" width="18.140625" style="5" bestFit="1" customWidth="1"/>
    <col min="7" max="7" width="22.5703125" style="160" bestFit="1" customWidth="1"/>
    <col min="8" max="8" width="18.140625" style="160" bestFit="1" customWidth="1"/>
    <col min="9" max="9" width="22.5703125" style="160" bestFit="1" customWidth="1"/>
    <col min="10" max="16384" width="8.85546875" style="4"/>
  </cols>
  <sheetData>
    <row r="1" spans="1:9" customFormat="1" ht="60.75" customHeight="1" x14ac:dyDescent="0.25">
      <c r="A1" s="1"/>
      <c r="B1" s="177" t="s">
        <v>313</v>
      </c>
      <c r="C1" s="177"/>
      <c r="D1" s="177"/>
      <c r="E1" s="177"/>
      <c r="F1" s="177"/>
      <c r="G1" s="160"/>
      <c r="H1" s="15"/>
      <c r="I1" s="160"/>
    </row>
    <row r="2" spans="1:9" customFormat="1" ht="23.25" x14ac:dyDescent="0.25">
      <c r="A2" s="1"/>
      <c r="C2" s="188" t="s">
        <v>158</v>
      </c>
      <c r="D2" s="188"/>
      <c r="E2" s="188"/>
      <c r="F2" s="188"/>
      <c r="G2" s="175"/>
      <c r="H2" s="96"/>
      <c r="I2" s="160"/>
    </row>
    <row r="3" spans="1:9" x14ac:dyDescent="0.25">
      <c r="A3" s="59" t="s">
        <v>174</v>
      </c>
      <c r="B3" s="61"/>
      <c r="C3" s="62"/>
      <c r="D3" s="7"/>
      <c r="E3" s="43"/>
      <c r="F3" s="7"/>
    </row>
    <row r="4" spans="1:9" ht="22.5" customHeight="1" x14ac:dyDescent="0.25">
      <c r="A4" s="59"/>
      <c r="B4" s="97" t="s">
        <v>175</v>
      </c>
      <c r="C4" s="62"/>
      <c r="D4" s="7"/>
      <c r="E4" s="82"/>
      <c r="F4" s="7"/>
    </row>
    <row r="5" spans="1:9" x14ac:dyDescent="0.25">
      <c r="A5" s="15"/>
      <c r="B5" s="61"/>
      <c r="C5" s="62"/>
      <c r="D5" s="7"/>
      <c r="E5" s="43"/>
      <c r="F5" s="164" t="s">
        <v>289</v>
      </c>
      <c r="G5" s="164" t="s">
        <v>286</v>
      </c>
      <c r="H5" s="164" t="s">
        <v>287</v>
      </c>
      <c r="I5" s="164" t="s">
        <v>288</v>
      </c>
    </row>
    <row r="6" spans="1:9" ht="21.95" customHeight="1" x14ac:dyDescent="0.25">
      <c r="C6" s="61" t="s">
        <v>211</v>
      </c>
      <c r="D6" s="11" t="s">
        <v>74</v>
      </c>
      <c r="E6" s="65" t="s">
        <v>75</v>
      </c>
      <c r="F6" s="37"/>
      <c r="G6" s="164"/>
      <c r="H6" s="164"/>
      <c r="I6" s="164"/>
    </row>
    <row r="7" spans="1:9" ht="20.100000000000001" customHeight="1" x14ac:dyDescent="0.25">
      <c r="B7" s="30"/>
      <c r="C7" s="64"/>
      <c r="D7" s="11" t="s">
        <v>76</v>
      </c>
      <c r="E7" s="65" t="s">
        <v>78</v>
      </c>
      <c r="F7" s="37"/>
      <c r="G7" s="164"/>
      <c r="H7" s="164"/>
      <c r="I7" s="164"/>
    </row>
    <row r="8" spans="1:9" ht="20.100000000000001" customHeight="1" x14ac:dyDescent="0.25">
      <c r="B8" s="30"/>
      <c r="C8" s="64"/>
      <c r="D8" s="11" t="s">
        <v>77</v>
      </c>
      <c r="E8" s="65" t="s">
        <v>79</v>
      </c>
      <c r="F8" s="37"/>
      <c r="G8" s="164"/>
      <c r="H8" s="164"/>
      <c r="I8" s="164"/>
    </row>
    <row r="9" spans="1:9" ht="11.25" customHeight="1" x14ac:dyDescent="0.25">
      <c r="A9" s="15"/>
      <c r="B9" s="30"/>
      <c r="C9" s="64"/>
      <c r="D9" s="7"/>
      <c r="E9" s="43"/>
      <c r="F9" s="176"/>
      <c r="G9" s="170"/>
      <c r="H9" s="170"/>
      <c r="I9" s="170"/>
    </row>
    <row r="10" spans="1:9" x14ac:dyDescent="0.25">
      <c r="A10" s="15"/>
      <c r="B10" s="61"/>
      <c r="C10" s="63"/>
      <c r="D10" s="82" t="s">
        <v>178</v>
      </c>
      <c r="F10" s="37">
        <f>SUM(F6:F9)</f>
        <v>0</v>
      </c>
      <c r="G10" s="164"/>
      <c r="H10" s="37">
        <f>SUM(H6:H9)</f>
        <v>0</v>
      </c>
      <c r="I10" s="164"/>
    </row>
    <row r="11" spans="1:9" ht="16.5" customHeight="1" x14ac:dyDescent="0.25">
      <c r="A11" s="15"/>
      <c r="B11" s="61"/>
      <c r="C11" s="63"/>
      <c r="D11" s="43"/>
      <c r="E11" s="82"/>
    </row>
    <row r="12" spans="1:9" x14ac:dyDescent="0.25">
      <c r="A12" s="15"/>
      <c r="B12" s="61"/>
      <c r="E12" s="43"/>
      <c r="F12" s="7"/>
    </row>
    <row r="13" spans="1:9" x14ac:dyDescent="0.25">
      <c r="B13" s="61"/>
      <c r="C13" s="43"/>
    </row>
    <row r="14" spans="1:9" x14ac:dyDescent="0.25">
      <c r="C14" s="44"/>
    </row>
    <row r="15" spans="1:9" x14ac:dyDescent="0.25">
      <c r="C15" s="44"/>
    </row>
  </sheetData>
  <mergeCells count="2">
    <mergeCell ref="B1:F1"/>
    <mergeCell ref="C2:F2"/>
  </mergeCells>
  <phoneticPr fontId="7" type="noConversion"/>
  <pageMargins left="0.25" right="0.25" top="0.73" bottom="0.44" header="0.42" footer="0.38"/>
  <pageSetup orientation="landscape"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2" sqref="B2"/>
    </sheetView>
  </sheetViews>
  <sheetFormatPr defaultColWidth="8.85546875" defaultRowHeight="15.75" x14ac:dyDescent="0.25"/>
  <cols>
    <col min="1" max="1" width="10.5703125" style="47" customWidth="1"/>
    <col min="2" max="2" width="10.140625" style="48" customWidth="1"/>
    <col min="3" max="3" width="35.85546875" style="48" customWidth="1"/>
    <col min="4" max="4" width="10.140625" style="5" customWidth="1"/>
    <col min="5" max="5" width="9.7109375" style="5" customWidth="1"/>
    <col min="6" max="6" width="10.5703125" style="5" customWidth="1"/>
    <col min="7" max="8" width="8.140625" style="71" customWidth="1"/>
    <col min="9" max="9" width="10.42578125" style="47" bestFit="1" customWidth="1"/>
    <col min="10" max="10" width="10" style="47" bestFit="1" customWidth="1"/>
    <col min="11" max="16384" width="8.85546875" style="48"/>
  </cols>
  <sheetData>
    <row r="1" spans="1:10" ht="42" customHeight="1" x14ac:dyDescent="0.2">
      <c r="B1" s="177" t="s">
        <v>313</v>
      </c>
      <c r="C1" s="177"/>
      <c r="D1" s="177"/>
      <c r="E1" s="177"/>
      <c r="F1" s="177"/>
      <c r="G1" s="177"/>
      <c r="H1" s="157"/>
    </row>
    <row r="2" spans="1:10" ht="18" customHeight="1" x14ac:dyDescent="0.2">
      <c r="B2" s="125"/>
      <c r="C2" s="125"/>
      <c r="D2" s="125"/>
      <c r="E2" s="125"/>
      <c r="F2" s="125"/>
      <c r="G2" s="125"/>
      <c r="H2" s="157"/>
    </row>
    <row r="3" spans="1:10" x14ac:dyDescent="0.25">
      <c r="A3" s="83"/>
      <c r="B3" s="83"/>
      <c r="C3" s="83"/>
      <c r="D3" s="83"/>
      <c r="E3" s="83"/>
      <c r="F3" s="83"/>
      <c r="G3" s="83"/>
      <c r="H3" s="160"/>
    </row>
    <row r="4" spans="1:10" x14ac:dyDescent="0.25">
      <c r="A4" s="185" t="s">
        <v>70</v>
      </c>
      <c r="B4" s="185"/>
      <c r="C4" s="185"/>
      <c r="D4" s="185"/>
      <c r="E4" s="185"/>
      <c r="F4" s="185"/>
      <c r="G4" s="185"/>
      <c r="H4" s="160"/>
    </row>
    <row r="5" spans="1:10" x14ac:dyDescent="0.25">
      <c r="A5" s="83"/>
      <c r="B5" s="83"/>
      <c r="C5" s="83"/>
      <c r="D5" s="83"/>
      <c r="E5" s="83"/>
      <c r="F5" s="83"/>
      <c r="G5" s="83"/>
      <c r="H5" s="160"/>
    </row>
    <row r="6" spans="1:10" ht="21.95" customHeight="1" x14ac:dyDescent="0.25">
      <c r="A6" s="183" t="s">
        <v>158</v>
      </c>
      <c r="B6" s="183"/>
      <c r="C6" s="184"/>
      <c r="D6" s="184"/>
      <c r="E6" s="184"/>
      <c r="F6" s="184"/>
      <c r="G6" s="184"/>
      <c r="H6" s="162"/>
    </row>
    <row r="7" spans="1:10" ht="21.95" customHeight="1" x14ac:dyDescent="0.25">
      <c r="A7" s="183" t="s">
        <v>159</v>
      </c>
      <c r="B7" s="183"/>
      <c r="C7" s="186"/>
      <c r="D7" s="186"/>
      <c r="E7" s="186"/>
      <c r="F7" s="186"/>
      <c r="G7" s="186"/>
      <c r="H7" s="162"/>
    </row>
    <row r="8" spans="1:10" ht="21.95" customHeight="1" x14ac:dyDescent="0.25">
      <c r="A8" s="183" t="s">
        <v>71</v>
      </c>
      <c r="B8" s="183"/>
      <c r="C8" s="126"/>
      <c r="D8" s="127" t="s">
        <v>73</v>
      </c>
      <c r="E8" s="187"/>
      <c r="F8" s="187"/>
      <c r="G8" s="187"/>
      <c r="H8" s="163"/>
    </row>
    <row r="9" spans="1:10" ht="21.95" customHeight="1" x14ac:dyDescent="0.25">
      <c r="A9" s="183" t="s">
        <v>72</v>
      </c>
      <c r="B9" s="183"/>
      <c r="C9" s="184"/>
      <c r="D9" s="184"/>
      <c r="E9" s="184"/>
      <c r="F9" s="184"/>
      <c r="G9" s="184"/>
      <c r="H9" s="162"/>
    </row>
    <row r="10" spans="1:10" ht="13.5" customHeight="1" x14ac:dyDescent="0.25">
      <c r="A10" s="11"/>
      <c r="B10" s="11"/>
      <c r="C10" s="12"/>
      <c r="D10" s="12"/>
      <c r="E10" s="12"/>
      <c r="F10" s="12"/>
      <c r="G10" s="69"/>
      <c r="H10" s="69"/>
    </row>
    <row r="11" spans="1:10" ht="15" customHeight="1" x14ac:dyDescent="0.2">
      <c r="A11" s="182" t="s">
        <v>234</v>
      </c>
      <c r="B11" s="182"/>
      <c r="C11" s="182"/>
      <c r="D11" s="182"/>
      <c r="E11" s="182"/>
      <c r="F11" s="182"/>
      <c r="G11" s="182"/>
      <c r="H11" s="158"/>
    </row>
    <row r="12" spans="1:10" ht="27.75" customHeight="1" x14ac:dyDescent="0.25">
      <c r="A12" s="15"/>
      <c r="B12" s="40"/>
      <c r="C12" s="12"/>
      <c r="D12" s="13" t="s">
        <v>85</v>
      </c>
      <c r="E12" s="12"/>
      <c r="F12" s="12"/>
      <c r="G12" s="69"/>
      <c r="H12" s="69"/>
    </row>
    <row r="13" spans="1:10" x14ac:dyDescent="0.25">
      <c r="A13" s="14" t="s">
        <v>80</v>
      </c>
      <c r="B13" s="60"/>
      <c r="D13" s="17" t="s">
        <v>84</v>
      </c>
      <c r="F13" s="17" t="s">
        <v>83</v>
      </c>
      <c r="G13" s="58"/>
      <c r="H13" s="58"/>
      <c r="I13" s="164" t="s">
        <v>283</v>
      </c>
      <c r="J13" s="164" t="s">
        <v>284</v>
      </c>
    </row>
    <row r="14" spans="1:10" ht="20.25" customHeight="1" x14ac:dyDescent="0.25">
      <c r="A14" s="41" t="s">
        <v>0</v>
      </c>
      <c r="B14" s="4" t="s">
        <v>162</v>
      </c>
      <c r="D14" s="18">
        <f>+'I. NAHU Events'!F24</f>
        <v>0</v>
      </c>
      <c r="E14" s="67" t="s">
        <v>82</v>
      </c>
      <c r="F14" s="50">
        <v>520</v>
      </c>
      <c r="G14" s="70">
        <f>+D14/F14</f>
        <v>0</v>
      </c>
      <c r="H14" s="70"/>
      <c r="I14" s="161">
        <f>+'I. NAHU Events'!I24</f>
        <v>0</v>
      </c>
      <c r="J14" s="161">
        <f>+'I. NAHU Events'!K24</f>
        <v>0</v>
      </c>
    </row>
    <row r="15" spans="1:10" ht="20.25" customHeight="1" x14ac:dyDescent="0.25">
      <c r="A15" s="41" t="s">
        <v>32</v>
      </c>
      <c r="B15" s="4" t="s">
        <v>18</v>
      </c>
      <c r="D15" s="18">
        <f>+'II. Chapter Management'!F57</f>
        <v>0</v>
      </c>
      <c r="E15" s="67" t="s">
        <v>82</v>
      </c>
      <c r="F15" s="50">
        <v>510</v>
      </c>
      <c r="G15" s="70">
        <f t="shared" ref="G15:G25" si="0">+D15/F15</f>
        <v>0</v>
      </c>
      <c r="H15" s="70"/>
      <c r="I15" s="161">
        <f>+'II. Chapter Management'!I57</f>
        <v>0</v>
      </c>
      <c r="J15" s="161">
        <f>+'II. Chapter Management'!K57</f>
        <v>0</v>
      </c>
    </row>
    <row r="16" spans="1:10" ht="20.25" customHeight="1" x14ac:dyDescent="0.25">
      <c r="A16" s="41" t="s">
        <v>33</v>
      </c>
      <c r="B16" s="4" t="s">
        <v>34</v>
      </c>
      <c r="D16" s="18">
        <f>+'III. Local MeetingsEvents'!F31</f>
        <v>0</v>
      </c>
      <c r="E16" s="67" t="s">
        <v>82</v>
      </c>
      <c r="F16" s="50">
        <v>700</v>
      </c>
      <c r="G16" s="70">
        <f t="shared" si="0"/>
        <v>0</v>
      </c>
      <c r="H16" s="70"/>
      <c r="I16" s="161">
        <f>+'III. Local MeetingsEvents'!I31</f>
        <v>0</v>
      </c>
      <c r="J16" s="161">
        <f>+'III. Local MeetingsEvents'!K31</f>
        <v>0</v>
      </c>
    </row>
    <row r="17" spans="1:10" ht="20.25" customHeight="1" x14ac:dyDescent="0.25">
      <c r="A17" s="41" t="s">
        <v>37</v>
      </c>
      <c r="B17" s="4" t="s">
        <v>21</v>
      </c>
      <c r="D17" s="18">
        <f>+'IV. Communications'!F27</f>
        <v>0</v>
      </c>
      <c r="E17" s="67" t="s">
        <v>82</v>
      </c>
      <c r="F17" s="50">
        <v>420</v>
      </c>
      <c r="G17" s="70">
        <f t="shared" si="0"/>
        <v>0</v>
      </c>
      <c r="H17" s="70"/>
      <c r="I17" s="161">
        <f>+'IV. Communications'!I27</f>
        <v>0</v>
      </c>
      <c r="J17" s="161">
        <f>+'IV. Communications'!K27</f>
        <v>0</v>
      </c>
    </row>
    <row r="18" spans="1:10" ht="20.25" customHeight="1" x14ac:dyDescent="0.25">
      <c r="A18" s="41" t="s">
        <v>51</v>
      </c>
      <c r="B18" s="4" t="s">
        <v>173</v>
      </c>
      <c r="D18" s="18">
        <f>+'V. Public Service Project'!F37</f>
        <v>0</v>
      </c>
      <c r="E18" s="67" t="s">
        <v>82</v>
      </c>
      <c r="F18" s="50">
        <v>455</v>
      </c>
      <c r="G18" s="70">
        <f>+D18/F18</f>
        <v>0</v>
      </c>
      <c r="H18" s="70"/>
      <c r="I18" s="161">
        <f>+'V. Public Service Project'!I37</f>
        <v>0</v>
      </c>
      <c r="J18" s="161">
        <f>+'V. Public Service Project'!K37</f>
        <v>0</v>
      </c>
    </row>
    <row r="19" spans="1:10" ht="20.25" customHeight="1" x14ac:dyDescent="0.25">
      <c r="A19" s="41" t="s">
        <v>53</v>
      </c>
      <c r="B19" s="4" t="s">
        <v>40</v>
      </c>
      <c r="D19" s="18">
        <f>+'VI. Membership'!F62</f>
        <v>0</v>
      </c>
      <c r="E19" s="67" t="s">
        <v>82</v>
      </c>
      <c r="F19" s="50">
        <v>720</v>
      </c>
      <c r="G19" s="70">
        <f t="shared" si="0"/>
        <v>0</v>
      </c>
      <c r="H19" s="70"/>
      <c r="I19" s="161">
        <f>+'VI. Membership'!I62</f>
        <v>0</v>
      </c>
      <c r="J19" s="161">
        <f>+'VI. Membership'!K62</f>
        <v>0</v>
      </c>
    </row>
    <row r="20" spans="1:10" ht="20.25" customHeight="1" x14ac:dyDescent="0.25">
      <c r="A20" s="41" t="s">
        <v>65</v>
      </c>
      <c r="B20" s="4" t="s">
        <v>160</v>
      </c>
      <c r="D20" s="18">
        <f>+'VII. Prof Dev Awards'!F34</f>
        <v>0</v>
      </c>
      <c r="E20" s="67" t="s">
        <v>82</v>
      </c>
      <c r="F20" s="50">
        <v>695</v>
      </c>
      <c r="G20" s="70">
        <f>+D20/F20</f>
        <v>0</v>
      </c>
      <c r="H20" s="70"/>
      <c r="I20" s="161">
        <f>+'VII. Prof Dev Awards'!I34</f>
        <v>0</v>
      </c>
      <c r="J20" s="161">
        <f>+'VII. Prof Dev Awards'!K34</f>
        <v>0</v>
      </c>
    </row>
    <row r="21" spans="1:10" ht="20.25" customHeight="1" x14ac:dyDescent="0.25">
      <c r="A21" s="41" t="s">
        <v>67</v>
      </c>
      <c r="B21" s="4" t="s">
        <v>161</v>
      </c>
      <c r="D21" s="18">
        <f>+'VIII. Media Relations'!F32</f>
        <v>0</v>
      </c>
      <c r="E21" s="67" t="s">
        <v>82</v>
      </c>
      <c r="F21" s="50">
        <v>700</v>
      </c>
      <c r="G21" s="70">
        <f t="shared" si="0"/>
        <v>0</v>
      </c>
      <c r="H21" s="70"/>
      <c r="I21" s="161">
        <f>+'VIII. Media Relations'!I32</f>
        <v>0</v>
      </c>
      <c r="J21" s="161">
        <f>+'VIII. Media Relations'!K32</f>
        <v>0</v>
      </c>
    </row>
    <row r="22" spans="1:10" ht="15" customHeight="1" x14ac:dyDescent="0.25">
      <c r="G22" s="58"/>
      <c r="H22" s="58"/>
      <c r="I22" s="165"/>
      <c r="J22" s="166"/>
    </row>
    <row r="23" spans="1:10" ht="20.25" customHeight="1" x14ac:dyDescent="0.25">
      <c r="A23" s="41"/>
      <c r="B23" s="4" t="s">
        <v>172</v>
      </c>
      <c r="D23" s="81"/>
      <c r="E23" s="7"/>
      <c r="F23" s="50"/>
      <c r="G23" s="58"/>
      <c r="H23" s="58"/>
      <c r="I23" s="167"/>
      <c r="J23" s="168"/>
    </row>
    <row r="24" spans="1:10" ht="20.25" customHeight="1" x14ac:dyDescent="0.25">
      <c r="A24" s="41"/>
      <c r="B24" s="68"/>
      <c r="D24" s="18" t="s">
        <v>214</v>
      </c>
      <c r="E24" s="67" t="s">
        <v>82</v>
      </c>
      <c r="F24" s="50">
        <v>50</v>
      </c>
      <c r="G24" s="70"/>
      <c r="H24" s="70"/>
      <c r="I24" s="169">
        <f>+'Other - Bonus'!F10</f>
        <v>0</v>
      </c>
      <c r="J24" s="161">
        <f>+'Other - Bonus'!H10</f>
        <v>0</v>
      </c>
    </row>
    <row r="25" spans="1:10" ht="22.5" customHeight="1" x14ac:dyDescent="0.25">
      <c r="B25" s="19"/>
      <c r="C25" s="11" t="s">
        <v>105</v>
      </c>
      <c r="D25" s="18">
        <f>SUM(D14:D24)</f>
        <v>0</v>
      </c>
      <c r="E25" s="7"/>
      <c r="F25" s="50">
        <f>SUM(F14:F24)</f>
        <v>4770</v>
      </c>
      <c r="G25" s="70">
        <f t="shared" si="0"/>
        <v>0</v>
      </c>
      <c r="H25" s="70"/>
      <c r="I25" s="161">
        <f>SUM(I14:I24)</f>
        <v>0</v>
      </c>
      <c r="J25" s="161">
        <f>SUM(J14:J24)</f>
        <v>0</v>
      </c>
    </row>
  </sheetData>
  <mergeCells count="11">
    <mergeCell ref="A11:G11"/>
    <mergeCell ref="A8:B8"/>
    <mergeCell ref="A9:B9"/>
    <mergeCell ref="C7:G7"/>
    <mergeCell ref="E8:G8"/>
    <mergeCell ref="C9:G9"/>
    <mergeCell ref="A6:B6"/>
    <mergeCell ref="B1:G1"/>
    <mergeCell ref="C6:G6"/>
    <mergeCell ref="A4:G4"/>
    <mergeCell ref="A7:B7"/>
  </mergeCells>
  <phoneticPr fontId="7" type="noConversion"/>
  <pageMargins left="0.5" right="0.25" top="0.73" bottom="0.69" header="0.42" footer="0.38"/>
  <pageSetup orientation="portrait"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PageLayoutView="150" workbookViewId="0">
      <selection activeCell="C2" sqref="C2:G2"/>
    </sheetView>
  </sheetViews>
  <sheetFormatPr defaultColWidth="8.85546875" defaultRowHeight="15.75" x14ac:dyDescent="0.25"/>
  <cols>
    <col min="1" max="1" width="2.7109375" style="1" bestFit="1" customWidth="1"/>
    <col min="2" max="2" width="3.42578125" customWidth="1"/>
    <col min="3" max="3" width="80.7109375" customWidth="1"/>
    <col min="4" max="4" width="5.7109375" style="5" customWidth="1"/>
    <col min="5" max="5" width="12.85546875" style="2" bestFit="1" customWidth="1"/>
    <col min="6" max="6" width="7.7109375" style="5" customWidth="1"/>
    <col min="7" max="7" width="15.85546875" style="48"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 min="13" max="13" width="8.85546875" style="160"/>
  </cols>
  <sheetData>
    <row r="1" spans="1:13" ht="60.75" customHeight="1" x14ac:dyDescent="0.25">
      <c r="C1" s="177" t="s">
        <v>313</v>
      </c>
      <c r="D1" s="177"/>
      <c r="E1" s="177"/>
      <c r="F1" s="177"/>
      <c r="G1" s="177"/>
    </row>
    <row r="2" spans="1:13" ht="23.25" x14ac:dyDescent="0.25">
      <c r="C2" s="188" t="s">
        <v>158</v>
      </c>
      <c r="D2" s="188"/>
      <c r="E2" s="188"/>
      <c r="F2" s="188"/>
      <c r="G2" s="188"/>
    </row>
    <row r="3" spans="1:13" s="27" customFormat="1" ht="18" x14ac:dyDescent="0.25">
      <c r="A3" s="25" t="s">
        <v>0</v>
      </c>
      <c r="B3" s="26" t="s">
        <v>162</v>
      </c>
      <c r="D3" s="28"/>
      <c r="E3" s="29"/>
      <c r="F3" s="28"/>
      <c r="G3" s="48"/>
      <c r="H3" s="164" t="s">
        <v>285</v>
      </c>
      <c r="I3" s="164" t="s">
        <v>289</v>
      </c>
      <c r="J3" s="164" t="s">
        <v>286</v>
      </c>
      <c r="K3" s="164" t="s">
        <v>287</v>
      </c>
      <c r="L3" s="164" t="s">
        <v>288</v>
      </c>
      <c r="M3" s="160"/>
    </row>
    <row r="4" spans="1:13" s="4" customFormat="1" x14ac:dyDescent="0.25">
      <c r="A4" s="24"/>
      <c r="B4" s="108" t="s">
        <v>3</v>
      </c>
      <c r="C4" s="4" t="s">
        <v>106</v>
      </c>
      <c r="D4" s="107"/>
      <c r="E4" s="11" t="s">
        <v>1</v>
      </c>
      <c r="F4" s="6">
        <f>IF(+D4&gt;3,75,(D4*25))</f>
        <v>0</v>
      </c>
      <c r="G4" s="4" t="s">
        <v>2</v>
      </c>
      <c r="H4" s="164"/>
      <c r="I4" s="164"/>
      <c r="J4" s="164"/>
      <c r="K4" s="164"/>
      <c r="L4" s="164"/>
      <c r="M4" s="160"/>
    </row>
    <row r="5" spans="1:13" s="34" customFormat="1" x14ac:dyDescent="0.25">
      <c r="A5" s="31"/>
      <c r="B5" s="32"/>
      <c r="C5" s="139" t="s">
        <v>191</v>
      </c>
      <c r="D5" s="35"/>
      <c r="E5" s="32"/>
      <c r="F5" s="33"/>
      <c r="G5" s="48"/>
      <c r="H5" s="170"/>
      <c r="I5" s="170"/>
      <c r="J5" s="170"/>
      <c r="K5" s="170"/>
      <c r="L5" s="170"/>
      <c r="M5" s="160"/>
    </row>
    <row r="6" spans="1:13" ht="9.9499999999999993" customHeight="1" x14ac:dyDescent="0.25">
      <c r="B6" s="2"/>
      <c r="H6" s="170"/>
      <c r="I6" s="170"/>
      <c r="J6" s="170"/>
      <c r="K6" s="170"/>
      <c r="L6" s="170"/>
    </row>
    <row r="7" spans="1:13" s="4" customFormat="1" x14ac:dyDescent="0.25">
      <c r="A7" s="24"/>
      <c r="B7" s="108" t="s">
        <v>4</v>
      </c>
      <c r="C7" s="4" t="s">
        <v>5</v>
      </c>
      <c r="D7" s="107"/>
      <c r="E7" s="11" t="s">
        <v>6</v>
      </c>
      <c r="F7" s="6">
        <f>IF(+D7&gt;10,50,(D7*5))</f>
        <v>0</v>
      </c>
      <c r="G7" s="4" t="s">
        <v>7</v>
      </c>
      <c r="H7" s="164"/>
      <c r="I7" s="164"/>
      <c r="J7" s="164"/>
      <c r="K7" s="164"/>
      <c r="L7" s="164"/>
      <c r="M7" s="160"/>
    </row>
    <row r="8" spans="1:13" x14ac:dyDescent="0.25">
      <c r="B8" s="109"/>
      <c r="C8" s="139" t="s">
        <v>191</v>
      </c>
      <c r="D8" s="35"/>
      <c r="F8" s="7"/>
      <c r="H8" s="170"/>
      <c r="I8" s="170"/>
      <c r="J8" s="170"/>
      <c r="K8" s="170"/>
      <c r="L8" s="170"/>
    </row>
    <row r="9" spans="1:13" ht="9.9499999999999993" customHeight="1" x14ac:dyDescent="0.25">
      <c r="B9" s="2"/>
      <c r="H9" s="170"/>
      <c r="I9" s="170"/>
      <c r="J9" s="170"/>
      <c r="K9" s="170"/>
      <c r="L9" s="170"/>
    </row>
    <row r="10" spans="1:13" s="4" customFormat="1" x14ac:dyDescent="0.25">
      <c r="A10" s="24"/>
      <c r="B10" s="108" t="s">
        <v>8</v>
      </c>
      <c r="C10" s="4" t="s">
        <v>9</v>
      </c>
      <c r="D10" s="107"/>
      <c r="E10" s="11" t="s">
        <v>41</v>
      </c>
      <c r="F10" s="6">
        <f>IF(+D10&gt;1,75,(D10*75))</f>
        <v>0</v>
      </c>
      <c r="G10" s="4" t="s">
        <v>2</v>
      </c>
      <c r="H10" s="164"/>
      <c r="I10" s="164"/>
      <c r="J10" s="164"/>
      <c r="K10" s="164"/>
      <c r="L10" s="164"/>
      <c r="M10" s="160"/>
    </row>
    <row r="11" spans="1:13" x14ac:dyDescent="0.25">
      <c r="B11" s="109"/>
      <c r="C11" s="139" t="s">
        <v>191</v>
      </c>
      <c r="D11" s="35"/>
      <c r="F11" s="7"/>
      <c r="H11" s="170"/>
      <c r="I11" s="170"/>
      <c r="J11" s="170"/>
      <c r="K11" s="170"/>
      <c r="L11" s="170"/>
    </row>
    <row r="12" spans="1:13" ht="9.9499999999999993" customHeight="1" x14ac:dyDescent="0.25">
      <c r="B12" s="2"/>
      <c r="H12" s="170"/>
      <c r="I12" s="170"/>
      <c r="J12" s="170"/>
      <c r="K12" s="170"/>
      <c r="L12" s="170"/>
    </row>
    <row r="13" spans="1:13" s="4" customFormat="1" x14ac:dyDescent="0.25">
      <c r="A13" s="24"/>
      <c r="B13" s="108" t="s">
        <v>11</v>
      </c>
      <c r="C13" s="4" t="s">
        <v>10</v>
      </c>
      <c r="D13" s="107"/>
      <c r="E13" s="11" t="s">
        <v>6</v>
      </c>
      <c r="F13" s="6">
        <f>IF(+D13&gt;10,50,(D13*5))</f>
        <v>0</v>
      </c>
      <c r="G13" s="4" t="s">
        <v>7</v>
      </c>
      <c r="H13" s="164"/>
      <c r="I13" s="164"/>
      <c r="J13" s="164"/>
      <c r="K13" s="164"/>
      <c r="L13" s="164"/>
      <c r="M13" s="160"/>
    </row>
    <row r="14" spans="1:13" x14ac:dyDescent="0.25">
      <c r="B14" s="109"/>
      <c r="C14" s="139" t="s">
        <v>191</v>
      </c>
      <c r="D14" s="35"/>
      <c r="F14" s="7"/>
      <c r="H14" s="170"/>
      <c r="I14" s="170"/>
      <c r="J14" s="170"/>
      <c r="K14" s="170"/>
      <c r="L14" s="170"/>
    </row>
    <row r="15" spans="1:13" ht="9.9499999999999993" customHeight="1" x14ac:dyDescent="0.25">
      <c r="B15" s="2"/>
      <c r="H15" s="170"/>
      <c r="I15" s="170"/>
      <c r="J15" s="170"/>
      <c r="K15" s="170"/>
      <c r="L15" s="170"/>
    </row>
    <row r="16" spans="1:13" s="4" customFormat="1" x14ac:dyDescent="0.25">
      <c r="A16" s="24"/>
      <c r="B16" s="108" t="s">
        <v>12</v>
      </c>
      <c r="C16" s="4" t="s">
        <v>186</v>
      </c>
      <c r="D16" s="107"/>
      <c r="E16" s="11" t="s">
        <v>15</v>
      </c>
      <c r="F16" s="6">
        <f>IF(+D16&gt;6,120,(D16*20))</f>
        <v>0</v>
      </c>
      <c r="G16" s="4" t="s">
        <v>17</v>
      </c>
      <c r="H16" s="164"/>
      <c r="I16" s="164"/>
      <c r="J16" s="164"/>
      <c r="K16" s="164"/>
      <c r="L16" s="164"/>
      <c r="M16" s="160"/>
    </row>
    <row r="17" spans="1:13" x14ac:dyDescent="0.25">
      <c r="B17" s="109"/>
      <c r="C17" s="139" t="s">
        <v>191</v>
      </c>
      <c r="D17" s="35"/>
      <c r="F17" s="7"/>
      <c r="H17" s="170"/>
      <c r="I17" s="170"/>
      <c r="J17" s="170"/>
      <c r="K17" s="170"/>
      <c r="L17" s="170"/>
    </row>
    <row r="18" spans="1:13" ht="9.9499999999999993" customHeight="1" x14ac:dyDescent="0.25">
      <c r="B18" s="2"/>
      <c r="H18" s="170"/>
      <c r="I18" s="170"/>
      <c r="J18" s="170"/>
      <c r="K18" s="170"/>
      <c r="L18" s="170"/>
    </row>
    <row r="19" spans="1:13" s="4" customFormat="1" x14ac:dyDescent="0.25">
      <c r="A19" s="24"/>
      <c r="B19" s="108" t="s">
        <v>13</v>
      </c>
      <c r="C19" s="4" t="s">
        <v>123</v>
      </c>
      <c r="D19" s="35"/>
      <c r="E19" s="11"/>
      <c r="F19" s="7"/>
      <c r="H19" s="170"/>
      <c r="I19" s="170"/>
      <c r="J19" s="170"/>
      <c r="K19" s="170"/>
      <c r="L19" s="170"/>
      <c r="M19" s="160"/>
    </row>
    <row r="20" spans="1:13" s="4" customFormat="1" x14ac:dyDescent="0.25">
      <c r="A20" s="24"/>
      <c r="B20" s="108"/>
      <c r="C20" s="4" t="s">
        <v>137</v>
      </c>
      <c r="D20" s="107"/>
      <c r="E20" s="11" t="s">
        <v>189</v>
      </c>
      <c r="F20" s="6">
        <f>IF(+D20&gt;1,150,(D20*150))</f>
        <v>0</v>
      </c>
      <c r="G20" s="4" t="s">
        <v>42</v>
      </c>
      <c r="H20" s="164"/>
      <c r="I20" s="164"/>
      <c r="J20" s="164"/>
      <c r="K20" s="164"/>
      <c r="L20" s="164"/>
      <c r="M20" s="160"/>
    </row>
    <row r="21" spans="1:13" s="4" customFormat="1" x14ac:dyDescent="0.25">
      <c r="A21" s="24"/>
      <c r="B21" s="30"/>
      <c r="C21" s="4" t="s">
        <v>138</v>
      </c>
      <c r="D21" s="107"/>
      <c r="E21" s="11" t="s">
        <v>41</v>
      </c>
      <c r="F21" s="6">
        <f>IF(+D21&gt;1,75,(D21*75))</f>
        <v>0</v>
      </c>
      <c r="H21" s="164"/>
      <c r="I21" s="164"/>
      <c r="J21" s="164"/>
      <c r="K21" s="164"/>
      <c r="L21" s="164"/>
      <c r="M21" s="160"/>
    </row>
    <row r="22" spans="1:13" x14ac:dyDescent="0.25">
      <c r="B22" s="3"/>
      <c r="C22" s="139" t="s">
        <v>191</v>
      </c>
      <c r="D22" s="35"/>
      <c r="F22" s="7"/>
      <c r="H22" s="170"/>
      <c r="I22" s="170"/>
      <c r="J22" s="170"/>
      <c r="K22" s="170"/>
      <c r="L22" s="170"/>
    </row>
    <row r="23" spans="1:13" ht="9.9499999999999993" customHeight="1" x14ac:dyDescent="0.25">
      <c r="B23" s="2"/>
      <c r="H23" s="170"/>
      <c r="I23" s="170"/>
      <c r="J23" s="170"/>
      <c r="K23" s="170"/>
      <c r="L23" s="170"/>
    </row>
    <row r="24" spans="1:13" x14ac:dyDescent="0.25">
      <c r="C24" s="11" t="s">
        <v>81</v>
      </c>
      <c r="F24" s="37">
        <f>SUM(F4:F23)</f>
        <v>0</v>
      </c>
      <c r="H24" s="164">
        <f>SUM(H4:H23)</f>
        <v>0</v>
      </c>
      <c r="I24" s="164">
        <f>SUM(I4:I23)</f>
        <v>0</v>
      </c>
      <c r="J24" s="164"/>
      <c r="K24" s="164">
        <f>SUM(K4:K23)</f>
        <v>0</v>
      </c>
      <c r="L24" s="164"/>
    </row>
  </sheetData>
  <mergeCells count="2">
    <mergeCell ref="C1:G1"/>
    <mergeCell ref="C2:G2"/>
  </mergeCells>
  <phoneticPr fontId="7" type="noConversion"/>
  <pageMargins left="0.25" right="0.25" top="0.48"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B1" workbookViewId="0">
      <selection activeCell="C2" sqref="C2:G2"/>
    </sheetView>
  </sheetViews>
  <sheetFormatPr defaultColWidth="8.85546875" defaultRowHeight="15.75" x14ac:dyDescent="0.25"/>
  <cols>
    <col min="1" max="1" width="2.7109375" style="1" customWidth="1"/>
    <col min="2" max="2" width="2.7109375" customWidth="1"/>
    <col min="3" max="3" width="88.140625" customWidth="1"/>
    <col min="4" max="4" width="5.7109375" style="5" customWidth="1"/>
    <col min="5" max="5" width="14.85546875" style="2" bestFit="1" customWidth="1"/>
    <col min="6" max="6" width="7.7109375" style="5" customWidth="1"/>
    <col min="7" max="7" width="14.28515625" style="110"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 min="13" max="13" width="8.85546875" style="160"/>
  </cols>
  <sheetData>
    <row r="1" spans="1:13" ht="59.25" customHeight="1" x14ac:dyDescent="0.25">
      <c r="C1" s="177" t="s">
        <v>313</v>
      </c>
      <c r="D1" s="189"/>
      <c r="E1" s="189"/>
      <c r="F1" s="189"/>
      <c r="G1" s="189"/>
    </row>
    <row r="2" spans="1:13" ht="23.25" x14ac:dyDescent="0.25">
      <c r="C2" s="188" t="s">
        <v>158</v>
      </c>
      <c r="D2" s="188"/>
      <c r="E2" s="188"/>
      <c r="F2" s="188"/>
      <c r="G2" s="188"/>
    </row>
    <row r="3" spans="1:13" s="27" customFormat="1" ht="18" x14ac:dyDescent="0.25">
      <c r="A3" s="25" t="s">
        <v>32</v>
      </c>
      <c r="B3" s="26" t="s">
        <v>18</v>
      </c>
      <c r="D3" s="28"/>
      <c r="E3" s="29"/>
      <c r="F3" s="28"/>
      <c r="G3" s="110"/>
      <c r="H3" s="164" t="s">
        <v>285</v>
      </c>
      <c r="I3" s="164" t="s">
        <v>289</v>
      </c>
      <c r="J3" s="164" t="s">
        <v>286</v>
      </c>
      <c r="K3" s="164" t="s">
        <v>287</v>
      </c>
      <c r="L3" s="164" t="s">
        <v>288</v>
      </c>
      <c r="M3" s="160"/>
    </row>
    <row r="4" spans="1:13" s="4" customFormat="1" x14ac:dyDescent="0.25">
      <c r="A4" s="38"/>
      <c r="B4" s="108" t="s">
        <v>3</v>
      </c>
      <c r="C4" s="4" t="s">
        <v>139</v>
      </c>
      <c r="D4" s="107"/>
      <c r="E4" s="82" t="s">
        <v>19</v>
      </c>
      <c r="F4" s="92">
        <f>IF(+D4&gt;1,50,(D4*50))</f>
        <v>0</v>
      </c>
      <c r="G4" s="110" t="s">
        <v>7</v>
      </c>
      <c r="H4" s="164"/>
      <c r="I4" s="164"/>
      <c r="J4" s="164"/>
      <c r="K4" s="164"/>
      <c r="L4" s="164"/>
      <c r="M4" s="160"/>
    </row>
    <row r="5" spans="1:13" ht="39" x14ac:dyDescent="0.25">
      <c r="B5" s="109"/>
      <c r="C5" s="36" t="s">
        <v>232</v>
      </c>
      <c r="D5" s="35"/>
      <c r="F5" s="74"/>
      <c r="G5" s="111"/>
      <c r="H5" s="170"/>
      <c r="I5" s="170"/>
      <c r="J5" s="170"/>
      <c r="K5" s="170"/>
      <c r="L5" s="170"/>
    </row>
    <row r="6" spans="1:13" ht="9.9499999999999993" customHeight="1" x14ac:dyDescent="0.25">
      <c r="B6" s="108"/>
      <c r="C6" s="4"/>
      <c r="D6" s="7"/>
      <c r="E6" s="43"/>
      <c r="F6" s="74"/>
      <c r="H6" s="170"/>
      <c r="I6" s="170"/>
      <c r="J6" s="170"/>
      <c r="K6" s="170"/>
      <c r="L6" s="170"/>
    </row>
    <row r="7" spans="1:13" s="4" customFormat="1" x14ac:dyDescent="0.25">
      <c r="A7" s="41"/>
      <c r="B7" s="108" t="s">
        <v>4</v>
      </c>
      <c r="C7" s="4" t="s">
        <v>179</v>
      </c>
      <c r="D7" s="107"/>
      <c r="E7" s="82" t="s">
        <v>6</v>
      </c>
      <c r="F7" s="92">
        <f>IF(+D7&gt;8,40,(D7*5))</f>
        <v>0</v>
      </c>
      <c r="G7" s="110" t="s">
        <v>20</v>
      </c>
      <c r="H7" s="164"/>
      <c r="I7" s="164"/>
      <c r="J7" s="164"/>
      <c r="K7" s="164"/>
      <c r="L7" s="164"/>
      <c r="M7" s="160"/>
    </row>
    <row r="8" spans="1:13" ht="15" customHeight="1" x14ac:dyDescent="0.25">
      <c r="B8" s="109"/>
      <c r="C8" s="4" t="s">
        <v>108</v>
      </c>
      <c r="D8" s="7"/>
      <c r="E8" s="9"/>
      <c r="F8" s="74"/>
      <c r="H8" s="170"/>
      <c r="I8" s="170"/>
      <c r="J8" s="170"/>
      <c r="K8" s="170"/>
      <c r="L8" s="170"/>
    </row>
    <row r="9" spans="1:13" ht="15" customHeight="1" x14ac:dyDescent="0.25">
      <c r="B9" s="109"/>
      <c r="C9" s="4" t="s">
        <v>107</v>
      </c>
      <c r="D9" s="7"/>
      <c r="E9" s="9"/>
      <c r="F9" s="74"/>
      <c r="H9" s="170"/>
      <c r="I9" s="170"/>
      <c r="J9" s="170"/>
      <c r="K9" s="170"/>
      <c r="L9" s="170"/>
    </row>
    <row r="10" spans="1:13" ht="15" customHeight="1" x14ac:dyDescent="0.25">
      <c r="B10" s="109"/>
      <c r="C10" s="4" t="s">
        <v>109</v>
      </c>
      <c r="D10" s="7"/>
      <c r="E10" s="9"/>
      <c r="F10" s="74"/>
      <c r="H10" s="170"/>
      <c r="I10" s="170"/>
      <c r="J10" s="170"/>
      <c r="K10" s="170"/>
      <c r="L10" s="170"/>
    </row>
    <row r="11" spans="1:13" ht="15" customHeight="1" x14ac:dyDescent="0.25">
      <c r="B11" s="109"/>
      <c r="C11" s="4" t="s">
        <v>110</v>
      </c>
      <c r="D11" s="7"/>
      <c r="E11" s="9"/>
      <c r="F11" s="74"/>
      <c r="H11" s="170"/>
      <c r="I11" s="170"/>
      <c r="J11" s="170"/>
      <c r="K11" s="170"/>
      <c r="L11" s="170"/>
    </row>
    <row r="12" spans="1:13" ht="64.5" x14ac:dyDescent="0.25">
      <c r="B12" s="109"/>
      <c r="C12" s="103" t="s">
        <v>291</v>
      </c>
      <c r="D12" s="35"/>
      <c r="F12" s="74"/>
      <c r="G12" s="111"/>
      <c r="H12" s="170"/>
      <c r="I12" s="170"/>
      <c r="J12" s="170"/>
      <c r="K12" s="170"/>
      <c r="L12" s="170"/>
    </row>
    <row r="13" spans="1:13" ht="9.9499999999999993" customHeight="1" x14ac:dyDescent="0.25">
      <c r="B13" s="108"/>
      <c r="C13" s="4"/>
      <c r="D13" s="7"/>
      <c r="E13" s="82"/>
      <c r="F13" s="74"/>
      <c r="H13" s="170"/>
      <c r="I13" s="170"/>
      <c r="J13" s="170"/>
      <c r="K13" s="170"/>
      <c r="L13" s="170"/>
    </row>
    <row r="14" spans="1:13" x14ac:dyDescent="0.25">
      <c r="B14" s="108" t="s">
        <v>8</v>
      </c>
      <c r="C14" s="4" t="s">
        <v>112</v>
      </c>
      <c r="E14" s="11"/>
      <c r="F14" s="74"/>
      <c r="H14" s="170"/>
      <c r="I14" s="170"/>
      <c r="J14" s="170"/>
      <c r="K14" s="170"/>
      <c r="L14" s="170"/>
    </row>
    <row r="15" spans="1:13" x14ac:dyDescent="0.25">
      <c r="B15" s="108"/>
      <c r="C15" s="4" t="s">
        <v>111</v>
      </c>
      <c r="D15" s="107"/>
      <c r="E15" s="82" t="s">
        <v>19</v>
      </c>
      <c r="F15" s="92">
        <f>IF(+D15&gt;1,50,(D15*50))</f>
        <v>0</v>
      </c>
      <c r="G15" s="110" t="s">
        <v>7</v>
      </c>
      <c r="H15" s="164"/>
      <c r="I15" s="164"/>
      <c r="J15" s="164"/>
      <c r="K15" s="164"/>
      <c r="L15" s="164"/>
    </row>
    <row r="16" spans="1:13" ht="51.75" x14ac:dyDescent="0.25">
      <c r="B16" s="109"/>
      <c r="C16" s="101" t="s">
        <v>290</v>
      </c>
      <c r="D16" s="35"/>
      <c r="F16" s="74"/>
      <c r="G16" s="111"/>
      <c r="H16" s="170"/>
      <c r="I16" s="170"/>
      <c r="J16" s="170"/>
      <c r="K16" s="170"/>
      <c r="L16" s="170"/>
    </row>
    <row r="17" spans="1:13" ht="9.9499999999999993" customHeight="1" x14ac:dyDescent="0.25">
      <c r="B17" s="108"/>
      <c r="C17" s="4"/>
      <c r="D17" s="7"/>
      <c r="E17" s="82"/>
      <c r="F17" s="74"/>
      <c r="H17" s="170"/>
      <c r="I17" s="170"/>
      <c r="J17" s="170"/>
      <c r="K17" s="170"/>
      <c r="L17" s="170"/>
    </row>
    <row r="18" spans="1:13" s="4" customFormat="1" x14ac:dyDescent="0.25">
      <c r="A18" s="41"/>
      <c r="B18" s="108" t="s">
        <v>11</v>
      </c>
      <c r="C18" s="4" t="s">
        <v>141</v>
      </c>
      <c r="D18" s="107"/>
      <c r="E18" s="82" t="s">
        <v>22</v>
      </c>
      <c r="F18" s="92">
        <f>IF(+D18&gt;1,25,(D18*25))</f>
        <v>0</v>
      </c>
      <c r="G18" s="110" t="s">
        <v>86</v>
      </c>
      <c r="H18" s="164"/>
      <c r="I18" s="164"/>
      <c r="J18" s="164"/>
      <c r="K18" s="164"/>
      <c r="L18" s="164"/>
      <c r="M18" s="160"/>
    </row>
    <row r="19" spans="1:13" ht="115.5" x14ac:dyDescent="0.25">
      <c r="B19" s="109"/>
      <c r="C19" s="103" t="s">
        <v>215</v>
      </c>
      <c r="D19" s="35"/>
      <c r="F19" s="74"/>
      <c r="G19" s="111"/>
      <c r="H19" s="170"/>
      <c r="I19" s="170"/>
      <c r="J19" s="170"/>
      <c r="K19" s="170"/>
      <c r="L19" s="170"/>
    </row>
    <row r="20" spans="1:13" ht="9.9499999999999993" customHeight="1" x14ac:dyDescent="0.25">
      <c r="B20" s="108"/>
      <c r="C20" s="4"/>
      <c r="D20" s="7"/>
      <c r="E20" s="82"/>
      <c r="F20" s="74"/>
      <c r="H20" s="170"/>
      <c r="I20" s="170"/>
      <c r="J20" s="170"/>
      <c r="K20" s="170"/>
      <c r="L20" s="170"/>
    </row>
    <row r="21" spans="1:13" x14ac:dyDescent="0.25">
      <c r="B21" s="108" t="s">
        <v>12</v>
      </c>
      <c r="C21" s="4" t="s">
        <v>104</v>
      </c>
      <c r="E21" s="11"/>
      <c r="F21" s="74"/>
      <c r="H21" s="170"/>
      <c r="I21" s="170"/>
      <c r="J21" s="170"/>
      <c r="K21" s="170"/>
      <c r="L21" s="170"/>
    </row>
    <row r="22" spans="1:13" x14ac:dyDescent="0.25">
      <c r="B22" s="109"/>
      <c r="C22" s="85" t="s">
        <v>216</v>
      </c>
      <c r="D22" s="107"/>
      <c r="E22" s="11" t="s">
        <v>14</v>
      </c>
      <c r="F22" s="92">
        <f>IF(+D22&gt;1,75,(D22*75))</f>
        <v>0</v>
      </c>
      <c r="H22" s="164"/>
      <c r="I22" s="172"/>
      <c r="J22" s="164"/>
      <c r="K22" s="164"/>
      <c r="L22" s="164"/>
    </row>
    <row r="23" spans="1:13" x14ac:dyDescent="0.25">
      <c r="B23" s="109"/>
      <c r="C23" s="85" t="s">
        <v>217</v>
      </c>
      <c r="D23" s="107"/>
      <c r="E23" s="11" t="s">
        <v>23</v>
      </c>
      <c r="F23" s="92">
        <f t="shared" ref="F23" si="0">IF(+D23&gt;1,100,(D23*100))</f>
        <v>0</v>
      </c>
      <c r="H23" s="164"/>
      <c r="I23" s="164"/>
      <c r="J23" s="164"/>
      <c r="K23" s="164"/>
      <c r="L23" s="164"/>
    </row>
    <row r="24" spans="1:13" x14ac:dyDescent="0.25">
      <c r="B24" s="109"/>
      <c r="C24" s="85" t="s">
        <v>218</v>
      </c>
      <c r="D24" s="107"/>
      <c r="E24" s="11" t="s">
        <v>87</v>
      </c>
      <c r="F24" s="92">
        <f>IF(+D24&gt;1,125,(D24*125))</f>
        <v>0</v>
      </c>
      <c r="G24" s="110" t="s">
        <v>113</v>
      </c>
      <c r="H24" s="164"/>
      <c r="I24" s="164"/>
      <c r="J24" s="164"/>
      <c r="K24" s="164"/>
      <c r="L24" s="164"/>
    </row>
    <row r="25" spans="1:13" x14ac:dyDescent="0.25">
      <c r="B25" s="109"/>
      <c r="C25" s="139" t="s">
        <v>191</v>
      </c>
      <c r="D25" s="35"/>
      <c r="F25" s="74"/>
      <c r="G25" s="111"/>
      <c r="H25" s="170"/>
      <c r="I25" s="170"/>
      <c r="J25" s="170"/>
      <c r="K25" s="170"/>
      <c r="L25" s="170"/>
    </row>
    <row r="26" spans="1:13" ht="9.9499999999999993" customHeight="1" x14ac:dyDescent="0.25">
      <c r="B26" s="108"/>
      <c r="C26" s="4"/>
      <c r="D26" s="7"/>
      <c r="E26" s="82"/>
      <c r="F26" s="74"/>
      <c r="H26" s="170"/>
      <c r="I26" s="170"/>
      <c r="J26" s="170"/>
      <c r="K26" s="170"/>
      <c r="L26" s="170"/>
    </row>
    <row r="27" spans="1:13" x14ac:dyDescent="0.25">
      <c r="B27" s="108" t="s">
        <v>13</v>
      </c>
      <c r="C27" s="4" t="s">
        <v>180</v>
      </c>
      <c r="E27" s="11"/>
      <c r="F27" s="74"/>
      <c r="H27" s="170"/>
      <c r="I27" s="170"/>
      <c r="J27" s="170"/>
      <c r="K27" s="170"/>
      <c r="L27" s="170"/>
    </row>
    <row r="28" spans="1:13" ht="15" customHeight="1" x14ac:dyDescent="0.25">
      <c r="B28" s="109"/>
      <c r="C28" s="84" t="s">
        <v>140</v>
      </c>
      <c r="D28" s="107"/>
      <c r="E28" s="11" t="s">
        <v>26</v>
      </c>
      <c r="F28" s="92">
        <f>IF(+D28&gt;1,10,(D28*10))</f>
        <v>0</v>
      </c>
      <c r="H28" s="164"/>
      <c r="I28" s="164"/>
      <c r="J28" s="164"/>
      <c r="K28" s="164"/>
      <c r="L28" s="164"/>
    </row>
    <row r="29" spans="1:13" ht="15" customHeight="1" x14ac:dyDescent="0.25">
      <c r="B29" s="109"/>
      <c r="C29" s="4" t="s">
        <v>114</v>
      </c>
      <c r="D29" s="107"/>
      <c r="E29" s="11" t="s">
        <v>27</v>
      </c>
      <c r="F29" s="92">
        <f>IF(+D29&gt;1,20,(D29*20))</f>
        <v>0</v>
      </c>
      <c r="H29" s="164"/>
      <c r="I29" s="164"/>
      <c r="J29" s="164"/>
      <c r="K29" s="164"/>
      <c r="L29" s="164"/>
    </row>
    <row r="30" spans="1:13" ht="15" customHeight="1" x14ac:dyDescent="0.25">
      <c r="B30" s="109"/>
      <c r="C30" s="4" t="s">
        <v>115</v>
      </c>
      <c r="D30" s="107"/>
      <c r="E30" s="11" t="s">
        <v>28</v>
      </c>
      <c r="F30" s="92">
        <f>IF(+D30&gt;1,30,(D30*30))</f>
        <v>0</v>
      </c>
      <c r="H30" s="164"/>
      <c r="I30" s="164"/>
      <c r="J30" s="164"/>
      <c r="K30" s="164"/>
      <c r="L30" s="164"/>
    </row>
    <row r="31" spans="1:13" ht="15" customHeight="1" x14ac:dyDescent="0.25">
      <c r="B31" s="109"/>
      <c r="C31" s="4" t="s">
        <v>116</v>
      </c>
      <c r="D31" s="107"/>
      <c r="E31" s="82" t="s">
        <v>19</v>
      </c>
      <c r="F31" s="92">
        <f>IF(+D31&gt;1,50,(D31*50))</f>
        <v>0</v>
      </c>
      <c r="G31" s="110" t="s">
        <v>7</v>
      </c>
      <c r="H31" s="164"/>
      <c r="I31" s="164"/>
      <c r="J31" s="164"/>
      <c r="K31" s="164"/>
      <c r="L31" s="164"/>
    </row>
    <row r="32" spans="1:13" x14ac:dyDescent="0.25">
      <c r="B32" s="109"/>
      <c r="C32" s="139" t="s">
        <v>191</v>
      </c>
      <c r="D32" s="35"/>
      <c r="F32" s="74"/>
      <c r="G32" s="111"/>
      <c r="H32" s="170"/>
      <c r="I32" s="170"/>
      <c r="J32" s="170"/>
      <c r="K32" s="170"/>
      <c r="L32" s="170"/>
    </row>
    <row r="33" spans="1:19" ht="9.9499999999999993" customHeight="1" x14ac:dyDescent="0.25">
      <c r="B33" s="108"/>
      <c r="C33" s="4"/>
      <c r="D33" s="7"/>
      <c r="E33" s="82"/>
      <c r="F33" s="74"/>
      <c r="H33" s="170"/>
      <c r="I33" s="170"/>
      <c r="J33" s="170"/>
      <c r="K33" s="170"/>
      <c r="L33" s="170"/>
    </row>
    <row r="34" spans="1:19" x14ac:dyDescent="0.25">
      <c r="B34" s="108" t="s">
        <v>24</v>
      </c>
      <c r="C34" s="4" t="s">
        <v>266</v>
      </c>
      <c r="E34" s="11"/>
      <c r="F34" s="74"/>
      <c r="H34" s="170"/>
      <c r="I34" s="170"/>
      <c r="J34" s="170"/>
      <c r="K34" s="170"/>
      <c r="L34" s="170"/>
    </row>
    <row r="35" spans="1:19" ht="15" customHeight="1" x14ac:dyDescent="0.25">
      <c r="B35" s="109"/>
      <c r="C35" s="4" t="s">
        <v>117</v>
      </c>
      <c r="D35" s="107"/>
      <c r="E35" s="11" t="s">
        <v>26</v>
      </c>
      <c r="F35" s="92">
        <f>IF(+D35&gt;1,10,(D35*10))</f>
        <v>0</v>
      </c>
      <c r="H35" s="164"/>
      <c r="I35" s="164"/>
      <c r="J35" s="164"/>
      <c r="K35" s="164"/>
      <c r="L35" s="164"/>
    </row>
    <row r="36" spans="1:19" ht="15" customHeight="1" x14ac:dyDescent="0.25">
      <c r="B36" s="3"/>
      <c r="C36" s="4" t="s">
        <v>118</v>
      </c>
      <c r="D36" s="107"/>
      <c r="E36" s="11" t="s">
        <v>27</v>
      </c>
      <c r="F36" s="92">
        <f>IF(+D36&gt;1,20,(D36*20))</f>
        <v>0</v>
      </c>
      <c r="H36" s="164"/>
      <c r="I36" s="164"/>
      <c r="J36" s="164"/>
      <c r="K36" s="164"/>
      <c r="L36" s="164"/>
    </row>
    <row r="37" spans="1:19" ht="15" customHeight="1" x14ac:dyDescent="0.25">
      <c r="B37" s="3"/>
      <c r="C37" s="4" t="s">
        <v>119</v>
      </c>
      <c r="D37" s="107"/>
      <c r="E37" s="11" t="s">
        <v>28</v>
      </c>
      <c r="F37" s="92">
        <f>IF(+D37&gt;1,30,(D37*30))</f>
        <v>0</v>
      </c>
      <c r="H37" s="164"/>
      <c r="I37" s="164"/>
      <c r="J37" s="164"/>
      <c r="K37" s="164"/>
      <c r="L37" s="164"/>
    </row>
    <row r="38" spans="1:19" ht="15" customHeight="1" x14ac:dyDescent="0.25">
      <c r="B38" s="3"/>
      <c r="C38" s="4" t="s">
        <v>120</v>
      </c>
      <c r="D38" s="107"/>
      <c r="E38" s="11" t="s">
        <v>30</v>
      </c>
      <c r="F38" s="92">
        <f>IF(+D38&gt;1,40,(D38*40))</f>
        <v>0</v>
      </c>
      <c r="H38" s="164"/>
      <c r="I38" s="164"/>
      <c r="J38" s="164"/>
      <c r="K38" s="164"/>
      <c r="L38" s="164"/>
    </row>
    <row r="39" spans="1:19" ht="15" customHeight="1" x14ac:dyDescent="0.25">
      <c r="B39" s="3"/>
      <c r="C39" s="4" t="s">
        <v>121</v>
      </c>
      <c r="D39" s="107"/>
      <c r="E39" s="82" t="s">
        <v>19</v>
      </c>
      <c r="F39" s="92">
        <f>IF(+D39&gt;1,50,(D39*50))</f>
        <v>0</v>
      </c>
      <c r="G39" s="110" t="s">
        <v>7</v>
      </c>
      <c r="H39" s="164"/>
      <c r="I39" s="164"/>
      <c r="J39" s="164"/>
      <c r="K39" s="164"/>
      <c r="L39" s="164"/>
    </row>
    <row r="40" spans="1:19" s="90" customFormat="1" ht="27" customHeight="1" x14ac:dyDescent="0.25">
      <c r="A40" s="131"/>
      <c r="B40" s="132"/>
      <c r="C40" s="133" t="s">
        <v>267</v>
      </c>
      <c r="D40" s="134"/>
      <c r="E40" s="135"/>
      <c r="F40" s="136"/>
      <c r="G40" s="137"/>
      <c r="H40" s="170"/>
      <c r="I40" s="170"/>
      <c r="J40" s="170"/>
      <c r="K40" s="170"/>
      <c r="L40" s="170"/>
      <c r="M40" s="171"/>
      <c r="N40" s="138"/>
      <c r="O40" s="138"/>
      <c r="P40" s="138"/>
      <c r="Q40" s="138"/>
      <c r="R40" s="138"/>
      <c r="S40" s="138"/>
    </row>
    <row r="41" spans="1:19" ht="9.9499999999999993" customHeight="1" x14ac:dyDescent="0.25">
      <c r="B41" s="108"/>
      <c r="C41" s="4"/>
      <c r="D41" s="7"/>
      <c r="E41" s="82"/>
      <c r="F41" s="74"/>
      <c r="H41" s="170"/>
      <c r="I41" s="170"/>
      <c r="J41" s="170"/>
      <c r="K41" s="170"/>
      <c r="L41" s="170"/>
    </row>
    <row r="42" spans="1:19" s="129" customFormat="1" x14ac:dyDescent="0.25">
      <c r="A42" s="128"/>
      <c r="B42" s="140" t="s">
        <v>25</v>
      </c>
      <c r="C42" s="44" t="s">
        <v>235</v>
      </c>
      <c r="D42" s="94"/>
      <c r="E42" s="127"/>
      <c r="F42" s="74"/>
      <c r="G42" s="130"/>
      <c r="H42" s="170"/>
      <c r="I42" s="170"/>
      <c r="J42" s="170"/>
      <c r="K42" s="170"/>
      <c r="L42" s="170"/>
      <c r="M42" s="124"/>
    </row>
    <row r="43" spans="1:19" s="129" customFormat="1" ht="15" customHeight="1" x14ac:dyDescent="0.25">
      <c r="A43" s="128"/>
      <c r="B43" s="141"/>
      <c r="C43" s="85" t="s">
        <v>202</v>
      </c>
      <c r="D43" s="107"/>
      <c r="E43" s="127" t="s">
        <v>26</v>
      </c>
      <c r="F43" s="92">
        <f>IF(+D43&gt;1,10,(D43*10))</f>
        <v>0</v>
      </c>
      <c r="G43" s="130"/>
      <c r="H43" s="173"/>
      <c r="I43" s="173"/>
      <c r="J43" s="173"/>
      <c r="K43" s="173"/>
      <c r="L43" s="173"/>
      <c r="M43" s="124"/>
    </row>
    <row r="44" spans="1:19" s="129" customFormat="1" ht="15" customHeight="1" x14ac:dyDescent="0.25">
      <c r="A44" s="128"/>
      <c r="B44" s="142"/>
      <c r="C44" s="85" t="s">
        <v>203</v>
      </c>
      <c r="D44" s="107"/>
      <c r="E44" s="127" t="s">
        <v>26</v>
      </c>
      <c r="F44" s="92">
        <f t="shared" ref="F44:F54" si="1">IF(+D44&gt;1,10,(D44*10))</f>
        <v>0</v>
      </c>
      <c r="G44" s="130"/>
      <c r="H44" s="173"/>
      <c r="I44" s="173"/>
      <c r="J44" s="173"/>
      <c r="K44" s="173"/>
      <c r="L44" s="173"/>
      <c r="M44" s="124"/>
    </row>
    <row r="45" spans="1:19" s="129" customFormat="1" ht="15" customHeight="1" x14ac:dyDescent="0.25">
      <c r="A45" s="128"/>
      <c r="B45" s="142"/>
      <c r="C45" s="85" t="s">
        <v>204</v>
      </c>
      <c r="D45" s="107"/>
      <c r="E45" s="127" t="s">
        <v>26</v>
      </c>
      <c r="F45" s="92">
        <f t="shared" si="1"/>
        <v>0</v>
      </c>
      <c r="G45" s="130"/>
      <c r="H45" s="173"/>
      <c r="I45" s="173"/>
      <c r="J45" s="173"/>
      <c r="K45" s="173"/>
      <c r="L45" s="173"/>
      <c r="M45" s="124"/>
    </row>
    <row r="46" spans="1:19" s="129" customFormat="1" ht="15" customHeight="1" x14ac:dyDescent="0.25">
      <c r="A46" s="128"/>
      <c r="B46" s="142"/>
      <c r="C46" s="85" t="s">
        <v>205</v>
      </c>
      <c r="D46" s="107"/>
      <c r="E46" s="127" t="s">
        <v>26</v>
      </c>
      <c r="F46" s="92">
        <f t="shared" si="1"/>
        <v>0</v>
      </c>
      <c r="G46" s="130"/>
      <c r="H46" s="173"/>
      <c r="I46" s="173"/>
      <c r="J46" s="173"/>
      <c r="K46" s="173"/>
      <c r="L46" s="173"/>
      <c r="M46" s="124"/>
    </row>
    <row r="47" spans="1:19" s="129" customFormat="1" ht="15" customHeight="1" x14ac:dyDescent="0.25">
      <c r="A47" s="128"/>
      <c r="B47" s="142"/>
      <c r="C47" s="85" t="s">
        <v>206</v>
      </c>
      <c r="D47" s="107"/>
      <c r="E47" s="127" t="s">
        <v>26</v>
      </c>
      <c r="F47" s="92">
        <f t="shared" si="1"/>
        <v>0</v>
      </c>
      <c r="G47" s="130"/>
      <c r="H47" s="173"/>
      <c r="I47" s="173"/>
      <c r="J47" s="173"/>
      <c r="K47" s="173"/>
      <c r="L47" s="173"/>
      <c r="M47" s="124"/>
    </row>
    <row r="48" spans="1:19" s="129" customFormat="1" ht="15" customHeight="1" x14ac:dyDescent="0.25">
      <c r="A48" s="128"/>
      <c r="B48" s="142"/>
      <c r="C48" s="85" t="s">
        <v>224</v>
      </c>
      <c r="D48" s="107"/>
      <c r="E48" s="127" t="s">
        <v>26</v>
      </c>
      <c r="F48" s="92">
        <f t="shared" si="1"/>
        <v>0</v>
      </c>
      <c r="G48" s="130"/>
      <c r="H48" s="173"/>
      <c r="I48" s="173"/>
      <c r="J48" s="173"/>
      <c r="K48" s="173"/>
      <c r="L48" s="173"/>
      <c r="M48" s="124"/>
    </row>
    <row r="49" spans="1:13" s="129" customFormat="1" ht="15" customHeight="1" x14ac:dyDescent="0.25">
      <c r="A49" s="128"/>
      <c r="B49" s="142"/>
      <c r="C49" s="85" t="s">
        <v>261</v>
      </c>
      <c r="D49" s="107"/>
      <c r="E49" s="127" t="s">
        <v>26</v>
      </c>
      <c r="F49" s="92">
        <f t="shared" si="1"/>
        <v>0</v>
      </c>
      <c r="G49" s="130"/>
      <c r="H49" s="173"/>
      <c r="I49" s="173"/>
      <c r="J49" s="173"/>
      <c r="K49" s="173"/>
      <c r="L49" s="173"/>
      <c r="M49" s="124"/>
    </row>
    <row r="50" spans="1:13" s="129" customFormat="1" ht="15" customHeight="1" x14ac:dyDescent="0.25">
      <c r="A50" s="128"/>
      <c r="B50" s="142"/>
      <c r="C50" s="85" t="s">
        <v>219</v>
      </c>
      <c r="D50" s="107"/>
      <c r="E50" s="127" t="s">
        <v>26</v>
      </c>
      <c r="F50" s="92">
        <f t="shared" si="1"/>
        <v>0</v>
      </c>
      <c r="G50" s="130"/>
      <c r="H50" s="173"/>
      <c r="I50" s="173"/>
      <c r="J50" s="173"/>
      <c r="K50" s="173"/>
      <c r="L50" s="173"/>
      <c r="M50" s="124"/>
    </row>
    <row r="51" spans="1:13" s="129" customFormat="1" ht="15" customHeight="1" x14ac:dyDescent="0.25">
      <c r="A51" s="128"/>
      <c r="B51" s="142"/>
      <c r="C51" s="85" t="s">
        <v>220</v>
      </c>
      <c r="D51" s="107"/>
      <c r="E51" s="127" t="s">
        <v>26</v>
      </c>
      <c r="F51" s="92">
        <f t="shared" si="1"/>
        <v>0</v>
      </c>
      <c r="G51" s="130"/>
      <c r="H51" s="173"/>
      <c r="I51" s="173"/>
      <c r="J51" s="173"/>
      <c r="K51" s="173"/>
      <c r="L51" s="173"/>
      <c r="M51" s="124"/>
    </row>
    <row r="52" spans="1:13" s="129" customFormat="1" ht="15" customHeight="1" x14ac:dyDescent="0.25">
      <c r="A52" s="128"/>
      <c r="B52" s="142"/>
      <c r="C52" s="85" t="s">
        <v>221</v>
      </c>
      <c r="D52" s="107"/>
      <c r="E52" s="127" t="s">
        <v>26</v>
      </c>
      <c r="F52" s="92">
        <f t="shared" si="1"/>
        <v>0</v>
      </c>
      <c r="G52" s="130"/>
      <c r="H52" s="173"/>
      <c r="I52" s="173"/>
      <c r="J52" s="173"/>
      <c r="K52" s="173"/>
      <c r="L52" s="173"/>
      <c r="M52" s="124"/>
    </row>
    <row r="53" spans="1:13" s="129" customFormat="1" ht="15" customHeight="1" x14ac:dyDescent="0.25">
      <c r="A53" s="128"/>
      <c r="B53" s="142"/>
      <c r="C53" s="85" t="s">
        <v>222</v>
      </c>
      <c r="D53" s="107"/>
      <c r="E53" s="127" t="s">
        <v>26</v>
      </c>
      <c r="F53" s="92">
        <f t="shared" si="1"/>
        <v>0</v>
      </c>
      <c r="G53" s="130"/>
      <c r="H53" s="173"/>
      <c r="I53" s="173"/>
      <c r="J53" s="173"/>
      <c r="K53" s="173"/>
      <c r="L53" s="173"/>
      <c r="M53" s="124"/>
    </row>
    <row r="54" spans="1:13" s="129" customFormat="1" ht="15" customHeight="1" x14ac:dyDescent="0.25">
      <c r="A54" s="128"/>
      <c r="B54" s="142"/>
      <c r="C54" s="85" t="s">
        <v>223</v>
      </c>
      <c r="D54" s="107"/>
      <c r="E54" s="127" t="s">
        <v>26</v>
      </c>
      <c r="F54" s="92">
        <f t="shared" si="1"/>
        <v>0</v>
      </c>
      <c r="G54" s="130" t="s">
        <v>17</v>
      </c>
      <c r="H54" s="173"/>
      <c r="I54" s="173"/>
      <c r="J54" s="173"/>
      <c r="K54" s="173"/>
      <c r="L54" s="173"/>
      <c r="M54" s="124"/>
    </row>
    <row r="55" spans="1:13" s="129" customFormat="1" x14ac:dyDescent="0.25">
      <c r="A55" s="128"/>
      <c r="B55" s="142"/>
      <c r="C55" s="143" t="s">
        <v>191</v>
      </c>
      <c r="D55" s="72"/>
      <c r="E55" s="73"/>
      <c r="F55" s="74"/>
      <c r="G55" s="144"/>
      <c r="H55" s="170"/>
      <c r="I55" s="170"/>
      <c r="J55" s="170"/>
      <c r="K55" s="170"/>
      <c r="L55" s="170"/>
      <c r="M55" s="124"/>
    </row>
    <row r="56" spans="1:13" ht="9.9499999999999993" customHeight="1" x14ac:dyDescent="0.25">
      <c r="B56" s="108"/>
      <c r="C56" s="4"/>
      <c r="D56" s="7"/>
      <c r="E56" s="82"/>
      <c r="F56" s="74"/>
      <c r="H56" s="174"/>
      <c r="I56" s="174"/>
      <c r="J56" s="174"/>
      <c r="K56" s="174"/>
      <c r="L56" s="174"/>
    </row>
    <row r="57" spans="1:13" s="4" customFormat="1" x14ac:dyDescent="0.25">
      <c r="A57" s="120"/>
      <c r="C57" s="11" t="s">
        <v>228</v>
      </c>
      <c r="D57" s="5"/>
      <c r="E57" s="11"/>
      <c r="F57" s="6">
        <f>SUM(F4:F56)</f>
        <v>0</v>
      </c>
      <c r="H57" s="164">
        <f>SUM(H4:H56)</f>
        <v>0</v>
      </c>
      <c r="I57" s="164">
        <f>SUM(I4:I56)</f>
        <v>0</v>
      </c>
      <c r="J57" s="164"/>
      <c r="K57" s="164">
        <f>SUM(K4:K56)</f>
        <v>0</v>
      </c>
      <c r="L57" s="164"/>
      <c r="M57" s="160"/>
    </row>
    <row r="58" spans="1:13" x14ac:dyDescent="0.25">
      <c r="H58" s="15"/>
      <c r="I58" s="15"/>
      <c r="J58" s="15"/>
      <c r="K58" s="15"/>
      <c r="L58" s="15"/>
    </row>
  </sheetData>
  <mergeCells count="2">
    <mergeCell ref="C1:G1"/>
    <mergeCell ref="C2:G2"/>
  </mergeCells>
  <phoneticPr fontId="7" type="noConversion"/>
  <pageMargins left="0.25" right="0.25" top="0.73" bottom="0.69" header="0.42" footer="0.38"/>
  <pageSetup orientation="landscape" r:id="rId1"/>
  <headerFooter alignWithMargins="0">
    <oddFooter>&amp;RNAHU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C2" sqref="C2:G2"/>
    </sheetView>
  </sheetViews>
  <sheetFormatPr defaultColWidth="8.85546875" defaultRowHeight="15.75" x14ac:dyDescent="0.25"/>
  <cols>
    <col min="1" max="1" width="3.7109375" style="1" customWidth="1"/>
    <col min="2" max="2" width="2.7109375" customWidth="1"/>
    <col min="3" max="3" width="80.7109375" customWidth="1"/>
    <col min="4" max="4" width="5.7109375" style="5" customWidth="1"/>
    <col min="5" max="5" width="14.85546875" style="2" bestFit="1" customWidth="1"/>
    <col min="6" max="6" width="5.7109375" style="5" customWidth="1"/>
    <col min="7" max="7" width="15.85546875" style="48"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 min="13" max="13" width="8.85546875" style="160"/>
  </cols>
  <sheetData>
    <row r="1" spans="1:13" ht="61.5" customHeight="1" x14ac:dyDescent="0.25">
      <c r="C1" s="177" t="s">
        <v>313</v>
      </c>
      <c r="D1" s="189"/>
      <c r="E1" s="189"/>
      <c r="F1" s="189"/>
      <c r="G1" s="189"/>
    </row>
    <row r="2" spans="1:13" ht="23.25" x14ac:dyDescent="0.25">
      <c r="C2" s="188" t="s">
        <v>158</v>
      </c>
      <c r="D2" s="188"/>
      <c r="E2" s="188"/>
      <c r="F2" s="188"/>
      <c r="G2" s="188"/>
    </row>
    <row r="3" spans="1:13" s="26" customFormat="1" ht="18" x14ac:dyDescent="0.25">
      <c r="A3" s="25" t="s">
        <v>33</v>
      </c>
      <c r="B3" s="26" t="s">
        <v>34</v>
      </c>
      <c r="D3" s="28"/>
      <c r="E3" s="56"/>
      <c r="F3" s="28"/>
      <c r="G3" s="4"/>
      <c r="H3" s="164" t="s">
        <v>285</v>
      </c>
      <c r="I3" s="164" t="s">
        <v>289</v>
      </c>
      <c r="J3" s="164" t="s">
        <v>286</v>
      </c>
      <c r="K3" s="164" t="s">
        <v>287</v>
      </c>
      <c r="L3" s="164" t="s">
        <v>288</v>
      </c>
      <c r="M3" s="160"/>
    </row>
    <row r="4" spans="1:13" s="4" customFormat="1" x14ac:dyDescent="0.25">
      <c r="A4" s="41"/>
      <c r="B4" s="30" t="s">
        <v>3</v>
      </c>
      <c r="C4" s="4" t="s">
        <v>88</v>
      </c>
      <c r="D4" s="23"/>
      <c r="E4" s="11" t="s">
        <v>23</v>
      </c>
      <c r="F4" s="6">
        <f>IF(+D4&gt;1,100,(D4*100))</f>
        <v>0</v>
      </c>
      <c r="G4" s="4" t="s">
        <v>66</v>
      </c>
      <c r="H4" s="164"/>
      <c r="I4" s="164"/>
      <c r="J4" s="164"/>
      <c r="K4" s="164"/>
      <c r="L4" s="164"/>
      <c r="M4" s="160"/>
    </row>
    <row r="5" spans="1:13" ht="102.75" x14ac:dyDescent="0.25">
      <c r="B5" s="3"/>
      <c r="C5" s="101" t="s">
        <v>292</v>
      </c>
      <c r="D5" s="72"/>
      <c r="E5" s="73"/>
      <c r="F5" s="74"/>
      <c r="G5" s="112"/>
      <c r="H5" s="170"/>
      <c r="I5" s="170"/>
      <c r="J5" s="170"/>
      <c r="K5" s="170"/>
      <c r="L5" s="170"/>
    </row>
    <row r="6" spans="1:13" s="4" customFormat="1" ht="9.9499999999999993" customHeight="1" x14ac:dyDescent="0.25">
      <c r="A6" s="41"/>
      <c r="C6" s="55"/>
      <c r="D6" s="35"/>
      <c r="E6" s="2"/>
      <c r="F6" s="7"/>
      <c r="G6" s="48"/>
      <c r="H6" s="170"/>
      <c r="I6" s="170"/>
      <c r="J6" s="170"/>
      <c r="K6" s="170"/>
      <c r="L6" s="170"/>
      <c r="M6" s="160"/>
    </row>
    <row r="7" spans="1:13" s="4" customFormat="1" x14ac:dyDescent="0.25">
      <c r="A7" s="41"/>
      <c r="B7" s="30" t="s">
        <v>4</v>
      </c>
      <c r="C7" s="4" t="s">
        <v>89</v>
      </c>
      <c r="D7" s="23"/>
      <c r="E7" s="11" t="s">
        <v>197</v>
      </c>
      <c r="F7" s="6">
        <f>IF(+D7&gt;10,120,(D7*12))</f>
        <v>0</v>
      </c>
      <c r="G7" s="4" t="s">
        <v>17</v>
      </c>
      <c r="H7" s="164"/>
      <c r="I7" s="164"/>
      <c r="J7" s="164"/>
      <c r="K7" s="164"/>
      <c r="L7" s="164"/>
      <c r="M7" s="160"/>
    </row>
    <row r="8" spans="1:13" ht="64.5" x14ac:dyDescent="0.25">
      <c r="B8" s="3"/>
      <c r="C8" s="101" t="s">
        <v>293</v>
      </c>
      <c r="D8" s="35"/>
      <c r="F8" s="7"/>
      <c r="H8" s="170"/>
      <c r="I8" s="170"/>
      <c r="J8" s="170"/>
      <c r="K8" s="170"/>
      <c r="L8" s="170"/>
    </row>
    <row r="9" spans="1:13" s="4" customFormat="1" ht="9.9499999999999993" customHeight="1" x14ac:dyDescent="0.25">
      <c r="A9" s="151"/>
      <c r="C9" s="55"/>
      <c r="D9" s="35"/>
      <c r="E9" s="2"/>
      <c r="F9" s="7"/>
      <c r="G9" s="48"/>
      <c r="H9" s="170"/>
      <c r="I9" s="170"/>
      <c r="J9" s="170"/>
      <c r="K9" s="170"/>
      <c r="L9" s="170"/>
      <c r="M9" s="160"/>
    </row>
    <row r="10" spans="1:13" s="4" customFormat="1" x14ac:dyDescent="0.25">
      <c r="A10" s="41"/>
      <c r="B10" s="30" t="s">
        <v>8</v>
      </c>
      <c r="C10" s="4" t="s">
        <v>124</v>
      </c>
      <c r="D10" s="23"/>
      <c r="E10" s="11" t="s">
        <v>19</v>
      </c>
      <c r="F10" s="6">
        <f>IF(+D10&gt;1,50,(D10*50))</f>
        <v>0</v>
      </c>
      <c r="G10" s="4" t="s">
        <v>7</v>
      </c>
      <c r="H10" s="164"/>
      <c r="I10" s="164"/>
      <c r="J10" s="164"/>
      <c r="K10" s="164"/>
      <c r="L10" s="164"/>
      <c r="M10" s="160"/>
    </row>
    <row r="11" spans="1:13" ht="51.75" x14ac:dyDescent="0.25">
      <c r="B11" s="3"/>
      <c r="C11" s="103" t="s">
        <v>188</v>
      </c>
      <c r="D11" s="42"/>
      <c r="E11" s="39"/>
      <c r="F11" s="74"/>
      <c r="G11" s="44"/>
      <c r="H11" s="170"/>
      <c r="I11" s="170"/>
      <c r="J11" s="170"/>
      <c r="K11" s="170"/>
      <c r="L11" s="170"/>
    </row>
    <row r="12" spans="1:13" s="4" customFormat="1" ht="9.9499999999999993" customHeight="1" x14ac:dyDescent="0.25">
      <c r="A12" s="151"/>
      <c r="C12" s="55"/>
      <c r="D12" s="35"/>
      <c r="E12" s="2"/>
      <c r="F12" s="7"/>
      <c r="G12" s="48"/>
      <c r="H12" s="170"/>
      <c r="I12" s="170"/>
      <c r="J12" s="170"/>
      <c r="K12" s="170"/>
      <c r="L12" s="170"/>
      <c r="M12" s="160"/>
    </row>
    <row r="13" spans="1:13" s="4" customFormat="1" x14ac:dyDescent="0.25">
      <c r="A13" s="41"/>
      <c r="B13" s="30" t="s">
        <v>11</v>
      </c>
      <c r="C13" s="4" t="s">
        <v>125</v>
      </c>
      <c r="D13" s="23"/>
      <c r="E13" s="11" t="s">
        <v>35</v>
      </c>
      <c r="F13" s="6">
        <f>IF(+D13&gt;6,60,(D13*10))</f>
        <v>0</v>
      </c>
      <c r="G13" s="4" t="s">
        <v>36</v>
      </c>
      <c r="H13" s="164"/>
      <c r="I13" s="164"/>
      <c r="J13" s="164"/>
      <c r="K13" s="164"/>
      <c r="L13" s="164"/>
      <c r="M13" s="160"/>
    </row>
    <row r="14" spans="1:13" ht="77.25" x14ac:dyDescent="0.25">
      <c r="B14" s="3"/>
      <c r="C14" s="46" t="s">
        <v>126</v>
      </c>
      <c r="D14" s="42"/>
      <c r="E14" s="39"/>
      <c r="F14" s="74"/>
      <c r="G14" s="44"/>
      <c r="H14" s="170"/>
      <c r="I14" s="170"/>
      <c r="J14" s="170"/>
      <c r="K14" s="170"/>
      <c r="L14" s="170"/>
    </row>
    <row r="15" spans="1:13" s="4" customFormat="1" ht="9.9499999999999993" customHeight="1" x14ac:dyDescent="0.25">
      <c r="A15" s="151"/>
      <c r="C15" s="55"/>
      <c r="D15" s="35"/>
      <c r="E15" s="2"/>
      <c r="F15" s="7"/>
      <c r="G15" s="48"/>
      <c r="H15" s="170"/>
      <c r="I15" s="170"/>
      <c r="J15" s="170"/>
      <c r="K15" s="170"/>
      <c r="L15" s="170"/>
      <c r="M15" s="160"/>
    </row>
    <row r="16" spans="1:13" s="4" customFormat="1" x14ac:dyDescent="0.25">
      <c r="A16" s="41"/>
      <c r="B16" s="30" t="s">
        <v>12</v>
      </c>
      <c r="C16" s="4" t="s">
        <v>97</v>
      </c>
      <c r="D16" s="23"/>
      <c r="E16" s="11" t="s">
        <v>23</v>
      </c>
      <c r="F16" s="6">
        <f>IF(+D16&gt;1,100,(D16*100))</f>
        <v>0</v>
      </c>
      <c r="G16" s="4" t="s">
        <v>66</v>
      </c>
      <c r="H16" s="164"/>
      <c r="I16" s="164"/>
      <c r="J16" s="164"/>
      <c r="K16" s="164"/>
      <c r="L16" s="164"/>
      <c r="M16" s="160"/>
    </row>
    <row r="17" spans="1:13" ht="26.25" x14ac:dyDescent="0.25">
      <c r="B17" s="3"/>
      <c r="C17" s="46" t="s">
        <v>127</v>
      </c>
      <c r="D17" s="72"/>
      <c r="E17" s="73"/>
      <c r="F17" s="74"/>
      <c r="G17" s="112"/>
      <c r="H17" s="170"/>
      <c r="I17" s="170"/>
      <c r="J17" s="170"/>
      <c r="K17" s="170"/>
      <c r="L17" s="170"/>
    </row>
    <row r="18" spans="1:13" s="4" customFormat="1" ht="9.9499999999999993" customHeight="1" x14ac:dyDescent="0.25">
      <c r="A18" s="151"/>
      <c r="C18" s="55"/>
      <c r="D18" s="35"/>
      <c r="E18" s="2"/>
      <c r="F18" s="7"/>
      <c r="G18" s="48"/>
      <c r="H18" s="170"/>
      <c r="I18" s="170"/>
      <c r="J18" s="170"/>
      <c r="K18" s="170"/>
      <c r="L18" s="170"/>
      <c r="M18" s="160"/>
    </row>
    <row r="19" spans="1:13" s="4" customFormat="1" x14ac:dyDescent="0.25">
      <c r="A19" s="41"/>
      <c r="B19" s="30" t="s">
        <v>13</v>
      </c>
      <c r="C19" s="4" t="s">
        <v>142</v>
      </c>
      <c r="D19" s="23"/>
      <c r="E19" s="11" t="s">
        <v>14</v>
      </c>
      <c r="F19" s="6">
        <f>IF(+D19&gt;1,75,(D19*75))</f>
        <v>0</v>
      </c>
      <c r="G19" s="4" t="s">
        <v>2</v>
      </c>
      <c r="H19" s="164"/>
      <c r="I19" s="164"/>
      <c r="J19" s="164"/>
      <c r="K19" s="164"/>
      <c r="L19" s="164"/>
      <c r="M19" s="160"/>
    </row>
    <row r="20" spans="1:13" ht="39" x14ac:dyDescent="0.25">
      <c r="B20" s="3"/>
      <c r="C20" s="46" t="s">
        <v>143</v>
      </c>
      <c r="D20" s="35"/>
      <c r="F20" s="7"/>
      <c r="H20" s="170"/>
      <c r="I20" s="170"/>
      <c r="J20" s="170"/>
      <c r="K20" s="170"/>
      <c r="L20" s="170"/>
    </row>
    <row r="21" spans="1:13" s="4" customFormat="1" ht="9.9499999999999993" customHeight="1" x14ac:dyDescent="0.25">
      <c r="A21" s="151"/>
      <c r="C21" s="55"/>
      <c r="D21" s="35"/>
      <c r="E21" s="2"/>
      <c r="F21" s="7"/>
      <c r="G21" s="48"/>
      <c r="H21" s="170"/>
      <c r="I21" s="170"/>
      <c r="J21" s="170"/>
      <c r="K21" s="170"/>
      <c r="L21" s="170"/>
      <c r="M21" s="160"/>
    </row>
    <row r="22" spans="1:13" s="4" customFormat="1" x14ac:dyDescent="0.25">
      <c r="A22" s="41"/>
      <c r="B22" s="30" t="s">
        <v>24</v>
      </c>
      <c r="C22" s="4" t="s">
        <v>96</v>
      </c>
      <c r="D22" s="23"/>
      <c r="E22" s="11" t="s">
        <v>197</v>
      </c>
      <c r="F22" s="6">
        <f>IF(+D22&gt;10,120,(D22*12))</f>
        <v>0</v>
      </c>
      <c r="G22" s="4" t="s">
        <v>17</v>
      </c>
      <c r="H22" s="164"/>
      <c r="I22" s="164"/>
      <c r="J22" s="164"/>
      <c r="K22" s="164"/>
      <c r="L22" s="164"/>
      <c r="M22" s="160"/>
    </row>
    <row r="23" spans="1:13" ht="51.75" x14ac:dyDescent="0.25">
      <c r="B23" s="3"/>
      <c r="C23" s="103" t="s">
        <v>231</v>
      </c>
      <c r="D23" s="35"/>
      <c r="F23" s="7"/>
      <c r="H23" s="170"/>
      <c r="I23" s="170"/>
      <c r="J23" s="170"/>
      <c r="K23" s="170"/>
      <c r="L23" s="170"/>
    </row>
    <row r="24" spans="1:13" s="4" customFormat="1" ht="9.9499999999999993" customHeight="1" x14ac:dyDescent="0.25">
      <c r="A24" s="151"/>
      <c r="C24" s="55"/>
      <c r="D24" s="35"/>
      <c r="E24" s="2"/>
      <c r="F24" s="7"/>
      <c r="G24" s="48"/>
      <c r="H24" s="170"/>
      <c r="I24" s="170"/>
      <c r="J24" s="170"/>
      <c r="K24" s="170"/>
      <c r="L24" s="170"/>
      <c r="M24" s="160"/>
    </row>
    <row r="25" spans="1:13" s="4" customFormat="1" x14ac:dyDescent="0.25">
      <c r="A25" s="41"/>
      <c r="B25" s="30" t="s">
        <v>25</v>
      </c>
      <c r="C25" s="4" t="s">
        <v>144</v>
      </c>
      <c r="D25" s="23"/>
      <c r="E25" s="11" t="s">
        <v>22</v>
      </c>
      <c r="F25" s="6">
        <f>IF(+D25&gt;1,25,(D25*25))</f>
        <v>0</v>
      </c>
      <c r="G25" s="4" t="s">
        <v>86</v>
      </c>
      <c r="H25" s="164"/>
      <c r="I25" s="164"/>
      <c r="J25" s="164"/>
      <c r="K25" s="164"/>
      <c r="L25" s="164"/>
      <c r="M25" s="160"/>
    </row>
    <row r="26" spans="1:13" ht="90" x14ac:dyDescent="0.25">
      <c r="B26" s="3"/>
      <c r="C26" s="101" t="s">
        <v>236</v>
      </c>
      <c r="D26" s="35"/>
      <c r="F26" s="7"/>
      <c r="H26" s="170"/>
      <c r="I26" s="170"/>
      <c r="J26" s="170"/>
      <c r="K26" s="170"/>
      <c r="L26" s="170"/>
    </row>
    <row r="27" spans="1:13" s="4" customFormat="1" ht="9.9499999999999993" customHeight="1" x14ac:dyDescent="0.25">
      <c r="A27" s="151"/>
      <c r="C27" s="55"/>
      <c r="D27" s="35"/>
      <c r="E27" s="2"/>
      <c r="F27" s="7"/>
      <c r="G27" s="48"/>
      <c r="H27" s="170"/>
      <c r="I27" s="170"/>
      <c r="J27" s="170"/>
      <c r="K27" s="170"/>
      <c r="L27" s="170"/>
      <c r="M27" s="160"/>
    </row>
    <row r="28" spans="1:13" s="44" customFormat="1" x14ac:dyDescent="0.25">
      <c r="A28" s="124"/>
      <c r="B28" s="98" t="s">
        <v>29</v>
      </c>
      <c r="C28" s="44" t="s">
        <v>201</v>
      </c>
      <c r="D28" s="23"/>
      <c r="E28" s="127" t="s">
        <v>19</v>
      </c>
      <c r="F28" s="92">
        <f>IF(+D28&gt;1,50,(D28*50))</f>
        <v>0</v>
      </c>
      <c r="G28" s="44" t="s">
        <v>7</v>
      </c>
      <c r="H28" s="173"/>
      <c r="I28" s="173"/>
      <c r="J28" s="173"/>
      <c r="K28" s="173"/>
      <c r="L28" s="173"/>
      <c r="M28" s="124"/>
    </row>
    <row r="29" spans="1:13" s="129" customFormat="1" ht="77.25" x14ac:dyDescent="0.25">
      <c r="A29" s="128"/>
      <c r="B29" s="142"/>
      <c r="C29" s="101" t="s">
        <v>237</v>
      </c>
      <c r="D29" s="72"/>
      <c r="E29" s="73"/>
      <c r="F29" s="74"/>
      <c r="G29" s="112"/>
      <c r="H29" s="170"/>
      <c r="I29" s="170"/>
      <c r="J29" s="170"/>
      <c r="K29" s="170"/>
      <c r="L29" s="170"/>
      <c r="M29" s="124"/>
    </row>
    <row r="30" spans="1:13" s="4" customFormat="1" ht="9.9499999999999993" customHeight="1" x14ac:dyDescent="0.25">
      <c r="A30" s="151"/>
      <c r="C30" s="55"/>
      <c r="D30" s="35"/>
      <c r="E30" s="2"/>
      <c r="F30" s="7"/>
      <c r="G30" s="48"/>
      <c r="H30" s="170"/>
      <c r="I30" s="170"/>
      <c r="J30" s="170"/>
      <c r="K30" s="170"/>
      <c r="L30" s="170"/>
      <c r="M30" s="160"/>
    </row>
    <row r="31" spans="1:13" s="4" customFormat="1" x14ac:dyDescent="0.25">
      <c r="A31" s="41"/>
      <c r="C31" s="11" t="s">
        <v>268</v>
      </c>
      <c r="D31" s="5"/>
      <c r="E31" s="11"/>
      <c r="F31" s="6">
        <f>SUM(F4:F28)</f>
        <v>0</v>
      </c>
      <c r="H31" s="164">
        <f>SUM(H4:H30)</f>
        <v>0</v>
      </c>
      <c r="I31" s="164">
        <f>SUM(I4:I30)</f>
        <v>0</v>
      </c>
      <c r="J31" s="164"/>
      <c r="K31" s="164">
        <f>SUM(K4:K30)</f>
        <v>0</v>
      </c>
      <c r="L31" s="164"/>
      <c r="M31" s="160"/>
    </row>
    <row r="32" spans="1:13" s="4" customFormat="1" x14ac:dyDescent="0.25">
      <c r="A32" s="41"/>
      <c r="D32" s="5"/>
      <c r="E32" s="11"/>
      <c r="F32" s="5"/>
      <c r="H32" s="160"/>
      <c r="I32" s="160"/>
      <c r="J32" s="160"/>
      <c r="K32" s="160"/>
      <c r="L32" s="160"/>
      <c r="M32" s="160"/>
    </row>
    <row r="33" spans="1:13" s="4" customFormat="1" x14ac:dyDescent="0.25">
      <c r="A33" s="41"/>
      <c r="D33" s="5"/>
      <c r="E33" s="11"/>
      <c r="F33" s="5"/>
      <c r="H33" s="160"/>
      <c r="I33" s="160"/>
      <c r="J33" s="160"/>
      <c r="K33" s="160"/>
      <c r="L33" s="160"/>
      <c r="M33" s="160"/>
    </row>
    <row r="34" spans="1:13" s="4" customFormat="1" x14ac:dyDescent="0.25">
      <c r="A34" s="41"/>
      <c r="D34" s="5"/>
      <c r="E34" s="11"/>
      <c r="F34" s="5"/>
      <c r="H34" s="160"/>
      <c r="I34" s="160"/>
      <c r="J34" s="160"/>
      <c r="K34" s="160"/>
      <c r="L34" s="160"/>
      <c r="M34" s="160"/>
    </row>
    <row r="35" spans="1:13" s="4" customFormat="1" x14ac:dyDescent="0.25">
      <c r="A35" s="41"/>
      <c r="D35" s="5"/>
      <c r="E35" s="11"/>
      <c r="F35" s="5"/>
      <c r="H35" s="160"/>
      <c r="I35" s="160"/>
      <c r="J35" s="160"/>
      <c r="K35" s="160"/>
      <c r="L35" s="160"/>
      <c r="M35" s="160"/>
    </row>
  </sheetData>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C2" sqref="C2:G2"/>
    </sheetView>
  </sheetViews>
  <sheetFormatPr defaultColWidth="8.85546875" defaultRowHeight="15.75" x14ac:dyDescent="0.25"/>
  <cols>
    <col min="1" max="1" width="4.7109375" style="1" customWidth="1"/>
    <col min="2" max="2" width="3.7109375" customWidth="1"/>
    <col min="3" max="3" width="80.7109375" customWidth="1"/>
    <col min="4" max="4" width="5.7109375" style="5" customWidth="1"/>
    <col min="5" max="5" width="14.85546875" style="2" bestFit="1" customWidth="1"/>
    <col min="6" max="6" width="5.7109375" style="94" customWidth="1"/>
    <col min="7" max="7" width="15.85546875" style="48"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s>
  <sheetData>
    <row r="1" spans="1:12" ht="59.25" customHeight="1" x14ac:dyDescent="0.25">
      <c r="C1" s="177" t="s">
        <v>313</v>
      </c>
      <c r="D1" s="189"/>
      <c r="E1" s="189"/>
      <c r="F1" s="189"/>
      <c r="G1" s="189"/>
    </row>
    <row r="2" spans="1:12" ht="23.25" x14ac:dyDescent="0.25">
      <c r="C2" s="188" t="s">
        <v>158</v>
      </c>
      <c r="D2" s="188"/>
      <c r="E2" s="188"/>
      <c r="F2" s="188"/>
      <c r="G2" s="188"/>
    </row>
    <row r="3" spans="1:12" s="26" customFormat="1" ht="18" x14ac:dyDescent="0.25">
      <c r="A3" s="25" t="s">
        <v>37</v>
      </c>
      <c r="B3" s="26" t="s">
        <v>21</v>
      </c>
      <c r="D3" s="28"/>
      <c r="E3" s="56"/>
      <c r="F3" s="93"/>
      <c r="G3" s="4"/>
      <c r="H3" s="164" t="s">
        <v>285</v>
      </c>
      <c r="I3" s="164" t="s">
        <v>289</v>
      </c>
      <c r="J3" s="164" t="s">
        <v>286</v>
      </c>
      <c r="K3" s="164" t="s">
        <v>287</v>
      </c>
      <c r="L3" s="164" t="s">
        <v>288</v>
      </c>
    </row>
    <row r="4" spans="1:12" s="4" customFormat="1" x14ac:dyDescent="0.25">
      <c r="A4" s="41"/>
      <c r="B4" s="30" t="s">
        <v>3</v>
      </c>
      <c r="C4" s="4" t="s">
        <v>122</v>
      </c>
      <c r="D4" s="5"/>
      <c r="E4" s="11"/>
      <c r="F4" s="94"/>
      <c r="H4" s="170"/>
      <c r="I4" s="170"/>
      <c r="J4" s="170"/>
      <c r="K4" s="170"/>
      <c r="L4" s="170"/>
    </row>
    <row r="5" spans="1:12" s="4" customFormat="1" x14ac:dyDescent="0.25">
      <c r="A5" s="41"/>
      <c r="B5" s="30"/>
      <c r="C5" s="57" t="s">
        <v>38</v>
      </c>
      <c r="D5" s="107"/>
      <c r="E5" s="11" t="s">
        <v>6</v>
      </c>
      <c r="F5" s="92">
        <f>IF(+D5&gt;12,60,(D5*5))</f>
        <v>0</v>
      </c>
      <c r="G5" s="4" t="s">
        <v>36</v>
      </c>
      <c r="H5" s="164"/>
      <c r="I5" s="164"/>
      <c r="J5" s="164"/>
      <c r="K5" s="164"/>
      <c r="L5" s="164"/>
    </row>
    <row r="6" spans="1:12" s="4" customFormat="1" x14ac:dyDescent="0.25">
      <c r="A6" s="41"/>
      <c r="C6" s="57" t="s">
        <v>39</v>
      </c>
      <c r="D6" s="107"/>
      <c r="E6" s="11" t="s">
        <v>35</v>
      </c>
      <c r="F6" s="92">
        <f>IF(+D6&gt;12,120,(D6*10))</f>
        <v>0</v>
      </c>
      <c r="G6" s="4" t="s">
        <v>17</v>
      </c>
      <c r="H6" s="164"/>
      <c r="I6" s="164"/>
      <c r="J6" s="164"/>
      <c r="K6" s="164"/>
      <c r="L6" s="164"/>
    </row>
    <row r="7" spans="1:12" ht="90" x14ac:dyDescent="0.25">
      <c r="B7" s="3"/>
      <c r="C7" s="103" t="s">
        <v>225</v>
      </c>
      <c r="D7" s="35"/>
      <c r="F7" s="74"/>
      <c r="H7" s="170"/>
      <c r="I7" s="170"/>
      <c r="J7" s="170"/>
      <c r="K7" s="170"/>
      <c r="L7" s="170"/>
    </row>
    <row r="8" spans="1:12" ht="9.9499999999999993" customHeight="1" x14ac:dyDescent="0.25">
      <c r="B8" s="3"/>
      <c r="C8" s="75"/>
      <c r="D8" s="35"/>
      <c r="F8" s="74"/>
      <c r="H8" s="170"/>
      <c r="I8" s="170"/>
      <c r="J8" s="170"/>
      <c r="K8" s="170"/>
      <c r="L8" s="170"/>
    </row>
    <row r="9" spans="1:12" s="4" customFormat="1" x14ac:dyDescent="0.25">
      <c r="A9" s="41"/>
      <c r="B9" s="30" t="s">
        <v>4</v>
      </c>
      <c r="C9" s="4" t="s">
        <v>90</v>
      </c>
      <c r="D9" s="107"/>
      <c r="E9" s="11" t="s">
        <v>14</v>
      </c>
      <c r="F9" s="92">
        <f>IF(+D9&gt;1,75,(D9*75))</f>
        <v>0</v>
      </c>
      <c r="G9" s="4" t="s">
        <v>2</v>
      </c>
      <c r="H9" s="164"/>
      <c r="I9" s="164"/>
      <c r="J9" s="164"/>
      <c r="K9" s="164"/>
      <c r="L9" s="164"/>
    </row>
    <row r="10" spans="1:12" s="4" customFormat="1" x14ac:dyDescent="0.25">
      <c r="A10" s="41"/>
      <c r="B10" s="30"/>
      <c r="C10" s="190" t="s">
        <v>311</v>
      </c>
      <c r="D10" s="190"/>
      <c r="E10" s="190"/>
      <c r="F10" s="190"/>
      <c r="H10" s="170"/>
      <c r="I10" s="170"/>
      <c r="J10" s="170"/>
      <c r="K10" s="170"/>
      <c r="L10" s="170"/>
    </row>
    <row r="11" spans="1:12" x14ac:dyDescent="0.25">
      <c r="B11" s="3"/>
      <c r="C11" s="46" t="s">
        <v>128</v>
      </c>
      <c r="D11" s="35"/>
      <c r="F11" s="74"/>
      <c r="H11" s="170"/>
      <c r="I11" s="170"/>
      <c r="J11" s="170"/>
      <c r="K11" s="170"/>
      <c r="L11" s="170"/>
    </row>
    <row r="12" spans="1:12" ht="9.9499999999999993" customHeight="1" x14ac:dyDescent="0.25">
      <c r="B12" s="3"/>
      <c r="C12" s="75"/>
      <c r="D12" s="35"/>
      <c r="F12" s="74"/>
      <c r="H12" s="170"/>
      <c r="I12" s="170"/>
      <c r="J12" s="170"/>
      <c r="K12" s="170"/>
      <c r="L12" s="170"/>
    </row>
    <row r="13" spans="1:12" s="4" customFormat="1" x14ac:dyDescent="0.25">
      <c r="A13" s="41"/>
      <c r="B13" s="30" t="s">
        <v>8</v>
      </c>
      <c r="C13" s="4" t="s">
        <v>226</v>
      </c>
      <c r="D13" s="107"/>
      <c r="E13" s="11" t="s">
        <v>19</v>
      </c>
      <c r="F13" s="92">
        <f>IF(+D13&gt;1,50,(D13*50))</f>
        <v>0</v>
      </c>
      <c r="G13" s="4" t="s">
        <v>7</v>
      </c>
      <c r="H13" s="164"/>
      <c r="I13" s="164"/>
      <c r="J13" s="164"/>
      <c r="K13" s="164"/>
      <c r="L13" s="164"/>
    </row>
    <row r="14" spans="1:12" x14ac:dyDescent="0.25">
      <c r="B14" s="3"/>
      <c r="C14" s="103" t="s">
        <v>294</v>
      </c>
      <c r="D14" s="35"/>
      <c r="F14" s="74"/>
      <c r="H14" s="170"/>
      <c r="I14" s="170"/>
      <c r="J14" s="170"/>
      <c r="K14" s="170"/>
      <c r="L14" s="170"/>
    </row>
    <row r="15" spans="1:12" ht="9.9499999999999993" customHeight="1" x14ac:dyDescent="0.25">
      <c r="B15" s="3"/>
      <c r="C15" s="75"/>
      <c r="D15" s="35"/>
      <c r="F15" s="74"/>
      <c r="H15" s="170"/>
      <c r="I15" s="170"/>
      <c r="J15" s="170"/>
      <c r="K15" s="170"/>
      <c r="L15" s="170"/>
    </row>
    <row r="16" spans="1:12" s="4" customFormat="1" x14ac:dyDescent="0.25">
      <c r="A16" s="41"/>
      <c r="B16" s="30" t="s">
        <v>11</v>
      </c>
      <c r="C16" s="4" t="s">
        <v>145</v>
      </c>
      <c r="D16" s="107"/>
      <c r="E16" s="11" t="s">
        <v>22</v>
      </c>
      <c r="F16" s="92">
        <f>IF(+D16&gt;1,25,(D16*25))</f>
        <v>0</v>
      </c>
      <c r="G16" s="4" t="s">
        <v>86</v>
      </c>
      <c r="H16" s="164"/>
      <c r="I16" s="164"/>
      <c r="J16" s="164"/>
      <c r="K16" s="164"/>
      <c r="L16" s="164"/>
    </row>
    <row r="17" spans="1:12" ht="90" x14ac:dyDescent="0.25">
      <c r="B17" s="3"/>
      <c r="C17" s="103" t="s">
        <v>295</v>
      </c>
      <c r="D17" s="35"/>
      <c r="F17" s="74"/>
      <c r="H17" s="170"/>
      <c r="I17" s="170"/>
      <c r="J17" s="170"/>
      <c r="K17" s="170"/>
      <c r="L17" s="170"/>
    </row>
    <row r="18" spans="1:12" ht="9.9499999999999993" customHeight="1" x14ac:dyDescent="0.25">
      <c r="B18" s="3"/>
      <c r="C18" s="75"/>
      <c r="D18" s="35"/>
      <c r="F18" s="74"/>
      <c r="H18" s="170"/>
      <c r="I18" s="170"/>
      <c r="J18" s="170"/>
      <c r="K18" s="170"/>
      <c r="L18" s="170"/>
    </row>
    <row r="19" spans="1:12" s="4" customFormat="1" x14ac:dyDescent="0.25">
      <c r="A19" s="41"/>
      <c r="B19" s="30" t="s">
        <v>12</v>
      </c>
      <c r="C19" s="4" t="s">
        <v>263</v>
      </c>
      <c r="D19" s="5"/>
      <c r="E19" s="11"/>
      <c r="F19" s="94"/>
      <c r="H19" s="170"/>
      <c r="I19" s="170"/>
      <c r="J19" s="170"/>
      <c r="K19" s="170"/>
      <c r="L19" s="170"/>
    </row>
    <row r="20" spans="1:12" s="4" customFormat="1" x14ac:dyDescent="0.25">
      <c r="A20" s="41"/>
      <c r="B20" s="30"/>
      <c r="C20" s="4" t="s">
        <v>262</v>
      </c>
      <c r="D20" s="107"/>
      <c r="E20" s="11" t="s">
        <v>23</v>
      </c>
      <c r="F20" s="92">
        <f>IF(+D20&gt;1,100,(D20*100))</f>
        <v>0</v>
      </c>
      <c r="G20" s="4" t="s">
        <v>66</v>
      </c>
      <c r="H20" s="164"/>
      <c r="I20" s="164"/>
      <c r="J20" s="164"/>
      <c r="K20" s="164"/>
      <c r="L20" s="164"/>
    </row>
    <row r="21" spans="1:12" ht="64.5" x14ac:dyDescent="0.25">
      <c r="B21" s="3"/>
      <c r="C21" s="46" t="s">
        <v>146</v>
      </c>
      <c r="D21" s="35"/>
      <c r="F21" s="74"/>
      <c r="H21" s="170"/>
      <c r="I21" s="170"/>
      <c r="J21" s="170"/>
      <c r="K21" s="170"/>
      <c r="L21" s="170"/>
    </row>
    <row r="22" spans="1:12" ht="9.9499999999999993" customHeight="1" x14ac:dyDescent="0.25">
      <c r="B22" s="3"/>
      <c r="C22" s="75"/>
      <c r="D22" s="35"/>
      <c r="F22" s="74"/>
      <c r="H22" s="170"/>
      <c r="I22" s="170"/>
      <c r="J22" s="170"/>
      <c r="K22" s="170"/>
      <c r="L22" s="170"/>
    </row>
    <row r="23" spans="1:12" s="4" customFormat="1" x14ac:dyDescent="0.25">
      <c r="A23" s="41"/>
      <c r="B23" s="30" t="s">
        <v>13</v>
      </c>
      <c r="C23" s="4" t="s">
        <v>265</v>
      </c>
      <c r="D23" s="5"/>
      <c r="E23" s="11"/>
      <c r="F23" s="94"/>
      <c r="H23" s="170"/>
      <c r="I23" s="170"/>
      <c r="J23" s="170"/>
      <c r="K23" s="170"/>
      <c r="L23" s="170"/>
    </row>
    <row r="24" spans="1:12" s="4" customFormat="1" x14ac:dyDescent="0.25">
      <c r="A24" s="41"/>
      <c r="C24" s="4" t="s">
        <v>264</v>
      </c>
      <c r="D24" s="107"/>
      <c r="E24" s="11" t="s">
        <v>19</v>
      </c>
      <c r="F24" s="92">
        <f>IF(+D24&gt;1,50,(D24*50))</f>
        <v>0</v>
      </c>
      <c r="G24" s="4" t="s">
        <v>176</v>
      </c>
      <c r="H24" s="164"/>
      <c r="I24" s="164"/>
      <c r="J24" s="164"/>
      <c r="K24" s="164"/>
      <c r="L24" s="164"/>
    </row>
    <row r="25" spans="1:12" ht="39" x14ac:dyDescent="0.25">
      <c r="B25" s="3"/>
      <c r="C25" s="103" t="s">
        <v>194</v>
      </c>
      <c r="D25" s="35"/>
      <c r="F25" s="74"/>
      <c r="H25" s="170"/>
      <c r="I25" s="170"/>
      <c r="J25" s="170"/>
      <c r="K25" s="170"/>
      <c r="L25" s="170"/>
    </row>
    <row r="26" spans="1:12" ht="9.9499999999999993" customHeight="1" x14ac:dyDescent="0.25">
      <c r="B26" s="3"/>
      <c r="C26" s="75"/>
      <c r="D26" s="35"/>
      <c r="F26" s="74"/>
      <c r="H26" s="170"/>
      <c r="I26" s="170"/>
      <c r="J26" s="170"/>
      <c r="K26" s="170"/>
      <c r="L26" s="170"/>
    </row>
    <row r="27" spans="1:12" s="4" customFormat="1" x14ac:dyDescent="0.25">
      <c r="A27" s="41"/>
      <c r="C27" s="11" t="s">
        <v>98</v>
      </c>
      <c r="D27" s="5"/>
      <c r="E27" s="11"/>
      <c r="F27" s="92">
        <f>SUM(F5:F26)</f>
        <v>0</v>
      </c>
      <c r="H27" s="164">
        <f>SUM(H4:H26)</f>
        <v>0</v>
      </c>
      <c r="I27" s="164">
        <f>SUM(I4:I26)</f>
        <v>0</v>
      </c>
      <c r="J27" s="164"/>
      <c r="K27" s="164">
        <f>SUM(K4:K26)</f>
        <v>0</v>
      </c>
      <c r="L27" s="164"/>
    </row>
  </sheetData>
  <mergeCells count="3">
    <mergeCell ref="C1:G1"/>
    <mergeCell ref="C2:G2"/>
    <mergeCell ref="C10:F10"/>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C2" sqref="C2:G2"/>
    </sheetView>
  </sheetViews>
  <sheetFormatPr defaultColWidth="8.85546875" defaultRowHeight="15.75" x14ac:dyDescent="0.25"/>
  <cols>
    <col min="1" max="1" width="3.85546875" style="41" bestFit="1" customWidth="1"/>
    <col min="2" max="2" width="2.7109375" style="4" customWidth="1"/>
    <col min="3" max="3" width="80.7109375" style="4" customWidth="1"/>
    <col min="4" max="4" width="12" style="5" customWidth="1"/>
    <col min="5" max="5" width="14.85546875" style="11" bestFit="1" customWidth="1"/>
    <col min="6" max="6" width="5.7109375" style="5" customWidth="1"/>
    <col min="7" max="7" width="15.85546875" style="4"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 min="13" max="16384" width="8.85546875" style="4"/>
  </cols>
  <sheetData>
    <row r="1" spans="1:12" customFormat="1" ht="60.75" customHeight="1" x14ac:dyDescent="0.25">
      <c r="A1" s="1"/>
      <c r="C1" s="177" t="s">
        <v>313</v>
      </c>
      <c r="D1" s="189"/>
      <c r="E1" s="189"/>
      <c r="F1" s="189"/>
      <c r="G1" s="189"/>
      <c r="H1" s="160"/>
      <c r="I1" s="160"/>
      <c r="J1" s="160"/>
      <c r="K1" s="160"/>
      <c r="L1" s="160"/>
    </row>
    <row r="2" spans="1:12" customFormat="1" ht="23.25" x14ac:dyDescent="0.25">
      <c r="A2" s="1"/>
      <c r="C2" s="188" t="s">
        <v>158</v>
      </c>
      <c r="D2" s="188"/>
      <c r="E2" s="188"/>
      <c r="F2" s="188"/>
      <c r="G2" s="188"/>
      <c r="H2" s="160"/>
      <c r="I2" s="160"/>
      <c r="J2" s="160"/>
      <c r="K2" s="160"/>
      <c r="L2" s="160"/>
    </row>
    <row r="3" spans="1:12" s="26" customFormat="1" ht="18" x14ac:dyDescent="0.25">
      <c r="A3" s="25" t="s">
        <v>51</v>
      </c>
      <c r="B3" s="26" t="s">
        <v>54</v>
      </c>
      <c r="D3" s="114"/>
      <c r="E3" s="56"/>
      <c r="F3" s="93"/>
      <c r="H3" s="164" t="s">
        <v>285</v>
      </c>
      <c r="I3" s="164" t="s">
        <v>289</v>
      </c>
      <c r="J3" s="164" t="s">
        <v>286</v>
      </c>
      <c r="K3" s="164" t="s">
        <v>287</v>
      </c>
      <c r="L3" s="164" t="s">
        <v>288</v>
      </c>
    </row>
    <row r="4" spans="1:12" x14ac:dyDescent="0.25">
      <c r="B4" s="30" t="s">
        <v>3</v>
      </c>
      <c r="C4" s="4" t="s">
        <v>92</v>
      </c>
      <c r="D4" s="107"/>
      <c r="E4" s="11" t="s">
        <v>15</v>
      </c>
      <c r="F4" s="92">
        <f>IF(+D4&gt;4,80,(D4*20))</f>
        <v>0</v>
      </c>
      <c r="G4" s="4" t="s">
        <v>52</v>
      </c>
      <c r="H4" s="164"/>
      <c r="I4" s="164"/>
      <c r="J4" s="164"/>
      <c r="K4" s="164"/>
      <c r="L4" s="164"/>
    </row>
    <row r="5" spans="1:12" s="51" customFormat="1" ht="141" x14ac:dyDescent="0.25">
      <c r="A5" s="53"/>
      <c r="B5" s="54"/>
      <c r="C5" s="103" t="s">
        <v>296</v>
      </c>
      <c r="D5" s="76"/>
      <c r="E5" s="52"/>
      <c r="F5" s="95"/>
      <c r="H5" s="170"/>
      <c r="I5" s="170"/>
      <c r="J5" s="170"/>
      <c r="K5" s="170"/>
      <c r="L5" s="170"/>
    </row>
    <row r="6" spans="1:12" ht="9.9499999999999993" customHeight="1" x14ac:dyDescent="0.25">
      <c r="B6" s="30"/>
      <c r="D6" s="42"/>
      <c r="F6" s="74"/>
      <c r="H6" s="170"/>
      <c r="I6" s="170"/>
      <c r="J6" s="170"/>
      <c r="K6" s="170"/>
      <c r="L6" s="170"/>
    </row>
    <row r="7" spans="1:12" x14ac:dyDescent="0.25">
      <c r="B7" s="30" t="s">
        <v>4</v>
      </c>
      <c r="C7" s="4" t="s">
        <v>147</v>
      </c>
      <c r="D7" s="7"/>
      <c r="F7" s="74"/>
      <c r="H7" s="170"/>
      <c r="I7" s="170"/>
      <c r="J7" s="170"/>
      <c r="K7" s="170"/>
      <c r="L7" s="170"/>
    </row>
    <row r="8" spans="1:12" x14ac:dyDescent="0.25">
      <c r="B8" s="30"/>
      <c r="C8" s="66" t="s">
        <v>60</v>
      </c>
      <c r="D8" s="7"/>
      <c r="F8" s="74"/>
      <c r="H8" s="170"/>
      <c r="I8" s="170"/>
      <c r="J8" s="170"/>
      <c r="K8" s="170"/>
      <c r="L8" s="170"/>
    </row>
    <row r="9" spans="1:12" x14ac:dyDescent="0.25">
      <c r="B9" s="30"/>
      <c r="C9" s="64" t="s">
        <v>58</v>
      </c>
      <c r="D9" s="107"/>
      <c r="E9" s="11" t="s">
        <v>59</v>
      </c>
      <c r="F9" s="92">
        <f>IF(+D9&gt;1,15,(D9*15))</f>
        <v>0</v>
      </c>
      <c r="H9" s="164"/>
      <c r="I9" s="164"/>
      <c r="J9" s="164"/>
      <c r="K9" s="164"/>
      <c r="L9" s="164"/>
    </row>
    <row r="10" spans="1:12" x14ac:dyDescent="0.25">
      <c r="B10" s="30"/>
      <c r="C10" s="64" t="s">
        <v>57</v>
      </c>
      <c r="D10" s="107"/>
      <c r="E10" s="11" t="s">
        <v>19</v>
      </c>
      <c r="F10" s="92">
        <f>IF(+D10&gt;1,50,(D10*50))</f>
        <v>0</v>
      </c>
      <c r="H10" s="164"/>
      <c r="I10" s="164"/>
      <c r="J10" s="164"/>
      <c r="K10" s="164"/>
      <c r="L10" s="164"/>
    </row>
    <row r="11" spans="1:12" x14ac:dyDescent="0.25">
      <c r="B11" s="30"/>
      <c r="C11" s="64" t="s">
        <v>56</v>
      </c>
      <c r="D11" s="107"/>
      <c r="E11" s="11" t="s">
        <v>23</v>
      </c>
      <c r="F11" s="92">
        <f>IF(+D11&gt;1,100,(D11*100))</f>
        <v>0</v>
      </c>
      <c r="H11" s="164"/>
      <c r="I11" s="164"/>
      <c r="J11" s="164"/>
      <c r="K11" s="164"/>
      <c r="L11" s="164"/>
    </row>
    <row r="12" spans="1:12" x14ac:dyDescent="0.25">
      <c r="B12" s="30"/>
      <c r="C12" s="64" t="s">
        <v>55</v>
      </c>
      <c r="D12" s="107"/>
      <c r="E12" s="11" t="s">
        <v>43</v>
      </c>
      <c r="F12" s="92">
        <f>IF(+D12&gt;1,200,(D12*200))</f>
        <v>0</v>
      </c>
      <c r="G12" s="4" t="s">
        <v>177</v>
      </c>
      <c r="H12" s="164"/>
      <c r="I12" s="164"/>
      <c r="J12" s="164"/>
      <c r="K12" s="164"/>
      <c r="L12" s="164"/>
    </row>
    <row r="13" spans="1:12" ht="7.35" customHeight="1" x14ac:dyDescent="0.25">
      <c r="B13" s="30"/>
      <c r="C13" s="64"/>
      <c r="D13" s="7"/>
      <c r="F13" s="74"/>
      <c r="H13" s="170"/>
      <c r="I13" s="170"/>
      <c r="J13" s="170"/>
      <c r="K13" s="170"/>
      <c r="L13" s="170"/>
    </row>
    <row r="14" spans="1:12" x14ac:dyDescent="0.25">
      <c r="B14" s="30"/>
      <c r="C14" s="66" t="s">
        <v>61</v>
      </c>
      <c r="D14" s="7"/>
      <c r="F14" s="74"/>
      <c r="H14" s="170"/>
      <c r="I14" s="170"/>
      <c r="J14" s="170"/>
      <c r="K14" s="170"/>
      <c r="L14" s="170"/>
    </row>
    <row r="15" spans="1:12" x14ac:dyDescent="0.25">
      <c r="B15" s="30"/>
      <c r="C15" s="64" t="s">
        <v>64</v>
      </c>
      <c r="D15" s="107"/>
      <c r="E15" s="11" t="s">
        <v>59</v>
      </c>
      <c r="F15" s="92">
        <f>IF(+D15&gt;1,15,(D15*15))</f>
        <v>0</v>
      </c>
      <c r="H15" s="164"/>
      <c r="I15" s="164"/>
      <c r="J15" s="164"/>
      <c r="K15" s="164"/>
      <c r="L15" s="164"/>
    </row>
    <row r="16" spans="1:12" x14ac:dyDescent="0.25">
      <c r="B16" s="30"/>
      <c r="C16" s="64" t="s">
        <v>56</v>
      </c>
      <c r="D16" s="107"/>
      <c r="E16" s="11" t="s">
        <v>19</v>
      </c>
      <c r="F16" s="92">
        <f>IF(+D16&gt;1,50,(D16*50))</f>
        <v>0</v>
      </c>
      <c r="H16" s="164"/>
      <c r="I16" s="164"/>
      <c r="J16" s="164"/>
      <c r="K16" s="164"/>
      <c r="L16" s="164"/>
    </row>
    <row r="17" spans="1:12" x14ac:dyDescent="0.25">
      <c r="B17" s="30"/>
      <c r="C17" s="64" t="s">
        <v>63</v>
      </c>
      <c r="D17" s="107"/>
      <c r="E17" s="11" t="s">
        <v>23</v>
      </c>
      <c r="F17" s="92">
        <f>IF(+D17&gt;1,100,(D17*100))</f>
        <v>0</v>
      </c>
      <c r="H17" s="164"/>
      <c r="I17" s="164"/>
      <c r="J17" s="164"/>
      <c r="K17" s="164"/>
      <c r="L17" s="164"/>
    </row>
    <row r="18" spans="1:12" x14ac:dyDescent="0.25">
      <c r="B18" s="30"/>
      <c r="C18" s="64" t="s">
        <v>62</v>
      </c>
      <c r="D18" s="107"/>
      <c r="E18" s="11" t="s">
        <v>43</v>
      </c>
      <c r="F18" s="92">
        <f>IF(+D18&gt;1,200,(D18*200))</f>
        <v>0</v>
      </c>
      <c r="G18" s="4" t="s">
        <v>177</v>
      </c>
      <c r="H18" s="164"/>
      <c r="I18" s="164"/>
      <c r="J18" s="164"/>
      <c r="K18" s="164"/>
      <c r="L18" s="164"/>
    </row>
    <row r="19" spans="1:12" ht="102.75" x14ac:dyDescent="0.25">
      <c r="B19" s="30"/>
      <c r="C19" s="103" t="s">
        <v>238</v>
      </c>
      <c r="D19" s="7"/>
      <c r="F19" s="42"/>
      <c r="H19" s="170"/>
      <c r="I19" s="170"/>
      <c r="J19" s="170"/>
      <c r="K19" s="170"/>
      <c r="L19" s="170"/>
    </row>
    <row r="20" spans="1:12" ht="9.9499999999999993" customHeight="1" x14ac:dyDescent="0.25">
      <c r="A20" s="151"/>
      <c r="B20" s="30"/>
      <c r="D20" s="42"/>
      <c r="F20" s="74"/>
      <c r="H20" s="170"/>
      <c r="I20" s="170"/>
      <c r="J20" s="170"/>
      <c r="K20" s="170"/>
      <c r="L20" s="170"/>
    </row>
    <row r="21" spans="1:12" ht="15" customHeight="1" x14ac:dyDescent="0.25">
      <c r="B21" s="30" t="s">
        <v>8</v>
      </c>
      <c r="C21" s="4" t="s">
        <v>99</v>
      </c>
      <c r="D21" s="107"/>
      <c r="E21" s="11" t="s">
        <v>22</v>
      </c>
      <c r="F21" s="92">
        <f>IF(+D21&gt;1,25,(D21*25))</f>
        <v>0</v>
      </c>
      <c r="G21" s="4" t="s">
        <v>86</v>
      </c>
      <c r="H21" s="164"/>
      <c r="I21" s="164"/>
      <c r="J21" s="164"/>
      <c r="K21" s="164"/>
      <c r="L21" s="164"/>
    </row>
    <row r="22" spans="1:12" ht="15" customHeight="1" x14ac:dyDescent="0.25">
      <c r="B22" s="30"/>
      <c r="C22" s="79" t="s">
        <v>129</v>
      </c>
      <c r="H22" s="170"/>
      <c r="I22" s="170"/>
      <c r="J22" s="170"/>
      <c r="K22" s="170"/>
      <c r="L22" s="170"/>
    </row>
    <row r="23" spans="1:12" ht="9.9499999999999993" customHeight="1" x14ac:dyDescent="0.25">
      <c r="A23" s="151"/>
      <c r="B23" s="30"/>
      <c r="D23" s="42"/>
      <c r="F23" s="74"/>
      <c r="H23" s="170"/>
      <c r="I23" s="170"/>
      <c r="J23" s="170"/>
      <c r="K23" s="170"/>
      <c r="L23" s="170"/>
    </row>
    <row r="24" spans="1:12" ht="15" customHeight="1" x14ac:dyDescent="0.25">
      <c r="B24" s="30" t="s">
        <v>11</v>
      </c>
      <c r="C24" s="4" t="s">
        <v>241</v>
      </c>
      <c r="D24" s="107"/>
      <c r="E24" s="11" t="s">
        <v>22</v>
      </c>
      <c r="F24" s="92">
        <f>IF(+D24&gt;1,25,(D24*25))</f>
        <v>0</v>
      </c>
      <c r="G24" s="4" t="s">
        <v>86</v>
      </c>
      <c r="H24" s="164"/>
      <c r="I24" s="164"/>
      <c r="J24" s="164"/>
      <c r="K24" s="164"/>
      <c r="L24" s="164"/>
    </row>
    <row r="25" spans="1:12" s="21" customFormat="1" ht="39" x14ac:dyDescent="0.25">
      <c r="A25" s="49"/>
      <c r="B25" s="22"/>
      <c r="C25" s="46" t="s">
        <v>181</v>
      </c>
      <c r="D25" s="16"/>
      <c r="E25" s="20"/>
      <c r="F25" s="78"/>
      <c r="H25" s="170"/>
      <c r="I25" s="170"/>
      <c r="J25" s="170"/>
      <c r="K25" s="170"/>
      <c r="L25" s="170"/>
    </row>
    <row r="26" spans="1:12" ht="9.9499999999999993" customHeight="1" x14ac:dyDescent="0.25">
      <c r="A26" s="151"/>
      <c r="B26" s="30"/>
      <c r="D26" s="42"/>
      <c r="F26" s="74"/>
      <c r="H26" s="170"/>
      <c r="I26" s="170"/>
      <c r="J26" s="170"/>
      <c r="K26" s="170"/>
      <c r="L26" s="170"/>
    </row>
    <row r="27" spans="1:12" ht="15" customHeight="1" x14ac:dyDescent="0.25">
      <c r="B27" s="30" t="s">
        <v>12</v>
      </c>
      <c r="C27" s="4" t="s">
        <v>182</v>
      </c>
      <c r="D27" s="107"/>
      <c r="E27" s="11" t="s">
        <v>22</v>
      </c>
      <c r="F27" s="92">
        <f>IF(+D27&gt;1,25,(D27*25))</f>
        <v>0</v>
      </c>
      <c r="G27" s="4" t="s">
        <v>86</v>
      </c>
      <c r="H27" s="164"/>
      <c r="I27" s="164"/>
      <c r="J27" s="164"/>
      <c r="K27" s="164"/>
      <c r="L27" s="164"/>
    </row>
    <row r="28" spans="1:12" ht="15" customHeight="1" x14ac:dyDescent="0.25">
      <c r="B28" s="30"/>
      <c r="C28" s="46" t="s">
        <v>183</v>
      </c>
      <c r="D28" s="7"/>
      <c r="F28" s="42"/>
      <c r="H28" s="170"/>
      <c r="I28" s="170"/>
      <c r="J28" s="170"/>
      <c r="K28" s="170"/>
      <c r="L28" s="170"/>
    </row>
    <row r="29" spans="1:12" ht="9.9499999999999993" customHeight="1" x14ac:dyDescent="0.25">
      <c r="A29" s="151"/>
      <c r="B29" s="30"/>
      <c r="D29" s="42"/>
      <c r="F29" s="74"/>
      <c r="H29" s="170"/>
      <c r="I29" s="170"/>
      <c r="J29" s="170"/>
      <c r="K29" s="170"/>
      <c r="L29" s="170"/>
    </row>
    <row r="30" spans="1:12" ht="15" customHeight="1" x14ac:dyDescent="0.25">
      <c r="B30" s="30" t="s">
        <v>13</v>
      </c>
      <c r="C30" s="4" t="s">
        <v>130</v>
      </c>
      <c r="D30" s="7"/>
      <c r="F30" s="74"/>
      <c r="H30" s="170"/>
      <c r="I30" s="170"/>
      <c r="J30" s="170"/>
      <c r="K30" s="170"/>
      <c r="L30" s="170"/>
    </row>
    <row r="31" spans="1:12" ht="15" customHeight="1" x14ac:dyDescent="0.25">
      <c r="B31" s="30"/>
      <c r="C31" s="41" t="s">
        <v>100</v>
      </c>
      <c r="D31" s="107"/>
      <c r="E31" s="11" t="s">
        <v>22</v>
      </c>
      <c r="F31" s="92">
        <f t="shared" ref="F31" si="0">IF(+D31&gt;1,25,(D31*25))</f>
        <v>0</v>
      </c>
      <c r="H31" s="164"/>
      <c r="I31" s="164"/>
      <c r="J31" s="164"/>
      <c r="K31" s="164"/>
      <c r="L31" s="164"/>
    </row>
    <row r="32" spans="1:12" ht="15" customHeight="1" x14ac:dyDescent="0.25">
      <c r="B32" s="30"/>
      <c r="C32" s="41" t="s">
        <v>101</v>
      </c>
      <c r="D32" s="113"/>
      <c r="E32" s="11" t="s">
        <v>19</v>
      </c>
      <c r="F32" s="92">
        <f>IF(+D32&gt;1,50,(D32*50))</f>
        <v>0</v>
      </c>
      <c r="H32" s="164"/>
      <c r="I32" s="164"/>
      <c r="J32" s="164"/>
      <c r="K32" s="164"/>
      <c r="L32" s="164"/>
    </row>
    <row r="33" spans="1:12" ht="15" customHeight="1" x14ac:dyDescent="0.25">
      <c r="B33" s="30"/>
      <c r="C33" s="41" t="s">
        <v>102</v>
      </c>
      <c r="D33" s="113"/>
      <c r="E33" s="11" t="s">
        <v>14</v>
      </c>
      <c r="F33" s="92">
        <f>IF(+D33&gt;1,75,(D33*75))</f>
        <v>0</v>
      </c>
      <c r="H33" s="164"/>
      <c r="I33" s="164"/>
      <c r="J33" s="164"/>
      <c r="K33" s="164"/>
      <c r="L33" s="164"/>
    </row>
    <row r="34" spans="1:12" ht="15" customHeight="1" x14ac:dyDescent="0.25">
      <c r="B34" s="30"/>
      <c r="C34" s="41" t="s">
        <v>103</v>
      </c>
      <c r="D34" s="113"/>
      <c r="E34" s="11" t="s">
        <v>23</v>
      </c>
      <c r="F34" s="92">
        <f>IF(+D34&gt;1,100,(D34*100))</f>
        <v>0</v>
      </c>
      <c r="G34" s="4" t="s">
        <v>66</v>
      </c>
      <c r="H34" s="164"/>
      <c r="I34" s="164"/>
      <c r="J34" s="164"/>
      <c r="K34" s="164"/>
      <c r="L34" s="164"/>
    </row>
    <row r="35" spans="1:12" ht="26.25" x14ac:dyDescent="0.25">
      <c r="B35" s="30"/>
      <c r="C35" s="103" t="s">
        <v>195</v>
      </c>
      <c r="D35" s="7"/>
      <c r="F35" s="42"/>
      <c r="H35" s="170"/>
      <c r="I35" s="170"/>
      <c r="J35" s="170"/>
      <c r="K35" s="170"/>
      <c r="L35" s="170"/>
    </row>
    <row r="36" spans="1:12" ht="9.9499999999999993" customHeight="1" x14ac:dyDescent="0.25">
      <c r="A36" s="151"/>
      <c r="B36" s="30"/>
      <c r="D36" s="42"/>
      <c r="F36" s="74"/>
      <c r="H36" s="170"/>
      <c r="I36" s="170"/>
      <c r="J36" s="170"/>
      <c r="K36" s="170"/>
      <c r="L36" s="170"/>
    </row>
    <row r="37" spans="1:12" x14ac:dyDescent="0.25">
      <c r="C37" s="11" t="s">
        <v>242</v>
      </c>
      <c r="F37" s="6">
        <f>SUM(F4:F36)</f>
        <v>0</v>
      </c>
      <c r="H37" s="164">
        <f>SUM(H4:H36)</f>
        <v>0</v>
      </c>
      <c r="I37" s="164">
        <f>SUM(I4:I36)</f>
        <v>0</v>
      </c>
      <c r="J37" s="164"/>
      <c r="K37" s="164">
        <f>SUM(K4:K36)</f>
        <v>0</v>
      </c>
      <c r="L37" s="164"/>
    </row>
    <row r="38" spans="1:12" ht="19.7" customHeight="1" x14ac:dyDescent="0.25"/>
  </sheetData>
  <mergeCells count="2">
    <mergeCell ref="C1:G1"/>
    <mergeCell ref="C2:G2"/>
  </mergeCells>
  <phoneticPr fontId="7" type="noConversion"/>
  <pageMargins left="0.25" right="0.25" top="0.48" bottom="0.19" header="0.17" footer="0.13"/>
  <pageSetup orientation="landscape" r:id="rId1"/>
  <headerFooter alignWithMargins="0">
    <oddFooter>&amp;RNAHU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activeCell="C2" sqref="C2:G2"/>
    </sheetView>
  </sheetViews>
  <sheetFormatPr defaultColWidth="8.85546875" defaultRowHeight="15.75" x14ac:dyDescent="0.25"/>
  <cols>
    <col min="1" max="1" width="4.5703125" style="41" bestFit="1" customWidth="1"/>
    <col min="2" max="2" width="2.7109375" style="4" customWidth="1"/>
    <col min="3" max="3" width="80.7109375" style="4" customWidth="1"/>
    <col min="4" max="4" width="5.7109375" style="5" customWidth="1"/>
    <col min="5" max="5" width="14.85546875" style="11" bestFit="1" customWidth="1"/>
    <col min="6" max="6" width="5.7109375" style="5" customWidth="1"/>
    <col min="7" max="7" width="15.85546875" style="4" bestFit="1" customWidth="1"/>
    <col min="8" max="8" width="17" style="160" bestFit="1" customWidth="1"/>
    <col min="9" max="9" width="18.140625" style="160" bestFit="1" customWidth="1"/>
    <col min="10" max="10" width="22.5703125" style="160" bestFit="1" customWidth="1"/>
    <col min="11" max="11" width="18.140625" style="160" bestFit="1" customWidth="1"/>
    <col min="12" max="12" width="22.5703125" style="160" bestFit="1" customWidth="1"/>
    <col min="13" max="16384" width="8.85546875" style="4"/>
  </cols>
  <sheetData>
    <row r="1" spans="1:12" customFormat="1" ht="59.25" customHeight="1" x14ac:dyDescent="0.25">
      <c r="A1" s="1"/>
      <c r="C1" s="177" t="s">
        <v>313</v>
      </c>
      <c r="D1" s="189"/>
      <c r="E1" s="189"/>
      <c r="F1" s="189"/>
      <c r="G1" s="189"/>
      <c r="H1" s="160"/>
      <c r="I1" s="160"/>
      <c r="J1" s="160"/>
      <c r="K1" s="160"/>
      <c r="L1" s="160"/>
    </row>
    <row r="2" spans="1:12" customFormat="1" ht="23.25" x14ac:dyDescent="0.25">
      <c r="A2" s="1"/>
      <c r="C2" s="188" t="s">
        <v>158</v>
      </c>
      <c r="D2" s="188"/>
      <c r="E2" s="188"/>
      <c r="F2" s="188"/>
      <c r="G2" s="188"/>
      <c r="H2" s="160"/>
      <c r="I2" s="160"/>
      <c r="J2" s="160"/>
      <c r="K2" s="160"/>
      <c r="L2" s="160"/>
    </row>
    <row r="3" spans="1:12" s="26" customFormat="1" ht="18" x14ac:dyDescent="0.25">
      <c r="A3" s="25" t="s">
        <v>53</v>
      </c>
      <c r="B3" s="26" t="s">
        <v>40</v>
      </c>
      <c r="D3" s="115"/>
      <c r="E3" s="56"/>
      <c r="F3" s="28"/>
      <c r="H3" s="164" t="s">
        <v>285</v>
      </c>
      <c r="I3" s="164" t="s">
        <v>289</v>
      </c>
      <c r="J3" s="164" t="s">
        <v>286</v>
      </c>
      <c r="K3" s="164" t="s">
        <v>287</v>
      </c>
      <c r="L3" s="164" t="s">
        <v>288</v>
      </c>
    </row>
    <row r="4" spans="1:12" x14ac:dyDescent="0.25">
      <c r="B4" s="30" t="s">
        <v>3</v>
      </c>
      <c r="C4" s="4" t="s">
        <v>91</v>
      </c>
      <c r="D4" s="107"/>
      <c r="E4" s="116" t="s">
        <v>41</v>
      </c>
      <c r="F4" s="6">
        <f>IF(+D4&gt;2,150,(D4*75))</f>
        <v>0</v>
      </c>
      <c r="G4" s="4" t="s">
        <v>42</v>
      </c>
      <c r="H4" s="164"/>
      <c r="I4" s="164"/>
      <c r="J4" s="164"/>
      <c r="K4" s="164"/>
      <c r="L4" s="164"/>
    </row>
    <row r="5" spans="1:12" ht="64.5" x14ac:dyDescent="0.25">
      <c r="B5" s="30"/>
      <c r="C5" s="103" t="s">
        <v>270</v>
      </c>
      <c r="D5" s="42"/>
      <c r="F5" s="7"/>
      <c r="H5" s="170"/>
      <c r="I5" s="170"/>
      <c r="J5" s="170"/>
      <c r="K5" s="170"/>
      <c r="L5" s="170"/>
    </row>
    <row r="6" spans="1:12" ht="9.9499999999999993" customHeight="1" x14ac:dyDescent="0.25">
      <c r="A6" s="151"/>
      <c r="H6" s="170"/>
      <c r="I6" s="170"/>
      <c r="J6" s="170"/>
      <c r="K6" s="170"/>
      <c r="L6" s="170"/>
    </row>
    <row r="7" spans="1:12" x14ac:dyDescent="0.25">
      <c r="B7" s="30" t="s">
        <v>4</v>
      </c>
      <c r="C7" s="4" t="s">
        <v>230</v>
      </c>
      <c r="D7" s="7"/>
      <c r="F7" s="7"/>
      <c r="H7" s="170"/>
      <c r="I7" s="170"/>
      <c r="J7" s="170"/>
      <c r="K7" s="170"/>
      <c r="L7" s="170"/>
    </row>
    <row r="8" spans="1:12" ht="15" customHeight="1" x14ac:dyDescent="0.25">
      <c r="B8" s="30"/>
      <c r="C8" s="64" t="s">
        <v>48</v>
      </c>
      <c r="D8" s="107"/>
      <c r="E8" s="11" t="s">
        <v>26</v>
      </c>
      <c r="F8" s="6">
        <f>IF(+D8&gt;1,10,(D8*10))</f>
        <v>0</v>
      </c>
      <c r="H8" s="164"/>
      <c r="I8" s="164"/>
      <c r="J8" s="164"/>
      <c r="K8" s="164"/>
      <c r="L8" s="164"/>
    </row>
    <row r="9" spans="1:12" ht="15" customHeight="1" x14ac:dyDescent="0.25">
      <c r="B9" s="30"/>
      <c r="C9" s="64" t="s">
        <v>47</v>
      </c>
      <c r="D9" s="107"/>
      <c r="E9" s="11" t="s">
        <v>19</v>
      </c>
      <c r="F9" s="6">
        <f>IF(+D9&gt;1,50,(D9*50))</f>
        <v>0</v>
      </c>
      <c r="H9" s="164"/>
      <c r="I9" s="164"/>
      <c r="J9" s="164"/>
      <c r="K9" s="164"/>
      <c r="L9" s="164"/>
    </row>
    <row r="10" spans="1:12" ht="15" customHeight="1" x14ac:dyDescent="0.25">
      <c r="B10" s="30"/>
      <c r="C10" s="64" t="s">
        <v>46</v>
      </c>
      <c r="D10" s="107"/>
      <c r="E10" s="11" t="s">
        <v>23</v>
      </c>
      <c r="F10" s="6">
        <f>IF(+D10&gt;1,100,(D10*100))</f>
        <v>0</v>
      </c>
      <c r="H10" s="164"/>
      <c r="I10" s="164"/>
      <c r="J10" s="164"/>
      <c r="K10" s="164"/>
      <c r="L10" s="164"/>
    </row>
    <row r="11" spans="1:12" ht="15" customHeight="1" x14ac:dyDescent="0.25">
      <c r="B11" s="30"/>
      <c r="C11" s="64" t="s">
        <v>45</v>
      </c>
      <c r="D11" s="107"/>
      <c r="E11" s="11" t="s">
        <v>16</v>
      </c>
      <c r="F11" s="6">
        <f>IF(+D11&gt;1,150,(D11*150))</f>
        <v>0</v>
      </c>
      <c r="H11" s="164"/>
      <c r="I11" s="164"/>
      <c r="J11" s="164"/>
      <c r="K11" s="164"/>
      <c r="L11" s="164"/>
    </row>
    <row r="12" spans="1:12" ht="15" customHeight="1" x14ac:dyDescent="0.25">
      <c r="B12" s="30"/>
      <c r="C12" s="64" t="s">
        <v>44</v>
      </c>
      <c r="D12" s="107"/>
      <c r="E12" s="11" t="s">
        <v>43</v>
      </c>
      <c r="F12" s="6">
        <f>IF(+D12&gt;1,200,(D12*200))</f>
        <v>0</v>
      </c>
      <c r="G12" s="4" t="s">
        <v>177</v>
      </c>
      <c r="H12" s="164"/>
      <c r="I12" s="164"/>
      <c r="J12" s="164"/>
      <c r="K12" s="164"/>
      <c r="L12" s="164"/>
    </row>
    <row r="13" spans="1:12" x14ac:dyDescent="0.25">
      <c r="B13" s="30"/>
      <c r="C13" s="103" t="s">
        <v>191</v>
      </c>
      <c r="D13" s="7"/>
      <c r="F13" s="42"/>
      <c r="H13" s="170"/>
      <c r="I13" s="170"/>
      <c r="J13" s="170"/>
      <c r="K13" s="170"/>
      <c r="L13" s="170"/>
    </row>
    <row r="14" spans="1:12" ht="9.9499999999999993" customHeight="1" x14ac:dyDescent="0.25">
      <c r="A14" s="151"/>
      <c r="H14" s="170"/>
      <c r="I14" s="170"/>
      <c r="J14" s="170"/>
      <c r="K14" s="170"/>
      <c r="L14" s="170"/>
    </row>
    <row r="15" spans="1:12" x14ac:dyDescent="0.25">
      <c r="B15" s="30" t="s">
        <v>8</v>
      </c>
      <c r="C15" s="10" t="s">
        <v>271</v>
      </c>
      <c r="D15" s="7"/>
      <c r="F15" s="7"/>
      <c r="H15" s="170"/>
      <c r="I15" s="170"/>
      <c r="J15" s="170"/>
      <c r="K15" s="170"/>
      <c r="L15" s="170"/>
    </row>
    <row r="16" spans="1:12" ht="15" customHeight="1" x14ac:dyDescent="0.25">
      <c r="B16" s="30"/>
      <c r="C16" s="64" t="s">
        <v>148</v>
      </c>
      <c r="D16" s="107"/>
      <c r="E16" s="11" t="s">
        <v>26</v>
      </c>
      <c r="F16" s="6">
        <f>IF(+D16&gt;1,10,(D16*10))</f>
        <v>0</v>
      </c>
      <c r="H16" s="164"/>
      <c r="I16" s="164"/>
      <c r="J16" s="164"/>
      <c r="K16" s="164"/>
      <c r="L16" s="164"/>
    </row>
    <row r="17" spans="1:12" ht="15" customHeight="1" x14ac:dyDescent="0.25">
      <c r="B17" s="30"/>
      <c r="C17" s="64" t="s">
        <v>149</v>
      </c>
      <c r="D17" s="107"/>
      <c r="E17" s="11" t="s">
        <v>27</v>
      </c>
      <c r="F17" s="6">
        <f>IF(+D17&gt;1,20,(D17*20))</f>
        <v>0</v>
      </c>
      <c r="H17" s="164"/>
      <c r="I17" s="164"/>
      <c r="J17" s="164"/>
      <c r="K17" s="164"/>
      <c r="L17" s="164"/>
    </row>
    <row r="18" spans="1:12" ht="15" customHeight="1" x14ac:dyDescent="0.25">
      <c r="B18" s="30"/>
      <c r="C18" s="64" t="s">
        <v>49</v>
      </c>
      <c r="D18" s="107"/>
      <c r="E18" s="11" t="s">
        <v>28</v>
      </c>
      <c r="F18" s="6">
        <f>IF(+D18&gt;1,30,(D18*30))</f>
        <v>0</v>
      </c>
      <c r="H18" s="164"/>
      <c r="I18" s="164"/>
      <c r="J18" s="164"/>
      <c r="K18" s="164"/>
      <c r="L18" s="164"/>
    </row>
    <row r="19" spans="1:12" ht="15" customHeight="1" x14ac:dyDescent="0.25">
      <c r="B19" s="30"/>
      <c r="C19" s="64" t="s">
        <v>50</v>
      </c>
      <c r="D19" s="107"/>
      <c r="E19" s="11" t="s">
        <v>30</v>
      </c>
      <c r="F19" s="6">
        <f>IF(+D19&gt;1,40,(D19*40))</f>
        <v>0</v>
      </c>
      <c r="H19" s="164"/>
      <c r="I19" s="164"/>
      <c r="J19" s="164"/>
      <c r="K19" s="164"/>
      <c r="L19" s="164"/>
    </row>
    <row r="20" spans="1:12" ht="15" customHeight="1" x14ac:dyDescent="0.25">
      <c r="B20" s="30"/>
      <c r="C20" s="64" t="s">
        <v>31</v>
      </c>
      <c r="D20" s="107"/>
      <c r="E20" s="11" t="s">
        <v>19</v>
      </c>
      <c r="F20" s="6">
        <f t="shared" ref="F20" si="0">IF(+D20&gt;1,50,(D20*50))</f>
        <v>0</v>
      </c>
      <c r="G20" s="4" t="s">
        <v>7</v>
      </c>
      <c r="H20" s="164"/>
      <c r="I20" s="164"/>
      <c r="J20" s="164"/>
      <c r="K20" s="164"/>
      <c r="L20" s="164"/>
    </row>
    <row r="21" spans="1:12" x14ac:dyDescent="0.25">
      <c r="B21" s="30"/>
      <c r="C21" s="103" t="s">
        <v>191</v>
      </c>
      <c r="D21" s="7"/>
      <c r="F21" s="42"/>
      <c r="H21" s="170"/>
      <c r="I21" s="170"/>
      <c r="J21" s="170"/>
      <c r="K21" s="170"/>
      <c r="L21" s="170"/>
    </row>
    <row r="22" spans="1:12" ht="9.9499999999999993" customHeight="1" x14ac:dyDescent="0.25">
      <c r="A22" s="151"/>
      <c r="H22" s="170"/>
      <c r="I22" s="170"/>
      <c r="J22" s="170"/>
      <c r="K22" s="170"/>
      <c r="L22" s="170"/>
    </row>
    <row r="23" spans="1:12" s="44" customFormat="1" x14ac:dyDescent="0.25">
      <c r="A23" s="124"/>
      <c r="B23" s="98" t="s">
        <v>11</v>
      </c>
      <c r="C23" s="145" t="s">
        <v>247</v>
      </c>
      <c r="D23" s="74"/>
      <c r="E23" s="147"/>
      <c r="F23" s="74"/>
      <c r="H23" s="170"/>
      <c r="I23" s="170"/>
      <c r="J23" s="170"/>
      <c r="K23" s="170"/>
      <c r="L23" s="170"/>
    </row>
    <row r="24" spans="1:12" s="44" customFormat="1" x14ac:dyDescent="0.25">
      <c r="A24" s="124"/>
      <c r="B24" s="98"/>
      <c r="C24" s="99" t="s">
        <v>307</v>
      </c>
      <c r="D24" s="107"/>
      <c r="E24" s="159" t="s">
        <v>22</v>
      </c>
      <c r="F24" s="92">
        <f>IF(+D24&gt;1,25,(D24*25))</f>
        <v>0</v>
      </c>
      <c r="H24" s="173"/>
      <c r="I24" s="173"/>
      <c r="J24" s="173"/>
      <c r="K24" s="173"/>
      <c r="L24" s="173"/>
    </row>
    <row r="25" spans="1:12" s="44" customFormat="1" x14ac:dyDescent="0.25">
      <c r="A25" s="124"/>
      <c r="C25" s="99" t="s">
        <v>248</v>
      </c>
      <c r="D25" s="107"/>
      <c r="E25" s="147" t="s">
        <v>22</v>
      </c>
      <c r="F25" s="92">
        <f>IF(+D25&gt;1,25,(D25*25))</f>
        <v>0</v>
      </c>
      <c r="H25" s="173"/>
      <c r="I25" s="173"/>
      <c r="J25" s="173"/>
      <c r="K25" s="173"/>
      <c r="L25" s="173"/>
    </row>
    <row r="26" spans="1:12" s="44" customFormat="1" x14ac:dyDescent="0.25">
      <c r="A26" s="124"/>
      <c r="C26" s="99" t="s">
        <v>249</v>
      </c>
      <c r="D26" s="107"/>
      <c r="E26" s="147" t="s">
        <v>22</v>
      </c>
      <c r="F26" s="92">
        <f>IF(+D26&gt;1,25,(D26*25))</f>
        <v>0</v>
      </c>
      <c r="H26" s="173"/>
      <c r="I26" s="173"/>
      <c r="J26" s="173"/>
      <c r="K26" s="173"/>
      <c r="L26" s="173"/>
    </row>
    <row r="27" spans="1:12" s="44" customFormat="1" x14ac:dyDescent="0.25">
      <c r="A27" s="124"/>
      <c r="C27" s="99" t="s">
        <v>250</v>
      </c>
      <c r="D27" s="107"/>
      <c r="E27" s="147" t="s">
        <v>22</v>
      </c>
      <c r="F27" s="92">
        <f>IF(+D27&gt;1,25,(D27*25))</f>
        <v>0</v>
      </c>
      <c r="H27" s="173"/>
      <c r="I27" s="173"/>
      <c r="J27" s="173"/>
      <c r="K27" s="173"/>
      <c r="L27" s="173"/>
    </row>
    <row r="28" spans="1:12" s="44" customFormat="1" x14ac:dyDescent="0.25">
      <c r="A28" s="124"/>
      <c r="C28" s="99" t="s">
        <v>251</v>
      </c>
      <c r="D28" s="107"/>
      <c r="E28" s="147" t="s">
        <v>22</v>
      </c>
      <c r="F28" s="92">
        <f>IF(+D28&gt;1,25,(D28*25))</f>
        <v>0</v>
      </c>
      <c r="G28" s="44" t="s">
        <v>113</v>
      </c>
      <c r="H28" s="173"/>
      <c r="I28" s="173"/>
      <c r="J28" s="173"/>
      <c r="K28" s="173"/>
      <c r="L28" s="173"/>
    </row>
    <row r="29" spans="1:12" s="44" customFormat="1" ht="64.5" x14ac:dyDescent="0.25">
      <c r="A29" s="124"/>
      <c r="C29" s="101" t="s">
        <v>269</v>
      </c>
      <c r="D29" s="74"/>
      <c r="E29" s="147"/>
      <c r="F29" s="42"/>
      <c r="H29" s="170"/>
      <c r="I29" s="170"/>
      <c r="J29" s="170"/>
      <c r="K29" s="170"/>
      <c r="L29" s="170"/>
    </row>
    <row r="30" spans="1:12" ht="9.9499999999999993" customHeight="1" x14ac:dyDescent="0.25">
      <c r="A30" s="151"/>
      <c r="H30" s="170"/>
      <c r="I30" s="170"/>
      <c r="J30" s="170"/>
      <c r="K30" s="170"/>
      <c r="L30" s="170"/>
    </row>
    <row r="31" spans="1:12" x14ac:dyDescent="0.25">
      <c r="B31" s="30" t="s">
        <v>12</v>
      </c>
      <c r="C31" s="4" t="s">
        <v>243</v>
      </c>
      <c r="D31" s="107"/>
      <c r="E31" s="11" t="s">
        <v>19</v>
      </c>
      <c r="F31" s="6">
        <f>IF(+D31&gt;1,50,(D31*50))</f>
        <v>0</v>
      </c>
      <c r="G31" s="4" t="s">
        <v>7</v>
      </c>
      <c r="H31" s="164"/>
      <c r="I31" s="164"/>
      <c r="J31" s="164"/>
      <c r="K31" s="164"/>
      <c r="L31" s="164"/>
    </row>
    <row r="32" spans="1:12" ht="77.25" x14ac:dyDescent="0.25">
      <c r="B32" s="30"/>
      <c r="C32" s="46" t="s">
        <v>131</v>
      </c>
      <c r="F32" s="77"/>
      <c r="H32" s="170"/>
      <c r="I32" s="170"/>
      <c r="J32" s="170"/>
      <c r="K32" s="170"/>
      <c r="L32" s="170"/>
    </row>
    <row r="33" spans="1:12" ht="9.9499999999999993" customHeight="1" x14ac:dyDescent="0.25">
      <c r="A33" s="151"/>
      <c r="H33" s="170"/>
      <c r="I33" s="170"/>
      <c r="J33" s="170"/>
      <c r="K33" s="170"/>
      <c r="L33" s="170"/>
    </row>
    <row r="34" spans="1:12" s="44" customFormat="1" x14ac:dyDescent="0.25">
      <c r="A34" s="124"/>
      <c r="B34" s="98" t="s">
        <v>13</v>
      </c>
      <c r="C34" s="44" t="s">
        <v>297</v>
      </c>
      <c r="D34" s="42"/>
      <c r="E34" s="149"/>
      <c r="F34" s="74"/>
      <c r="H34" s="170"/>
      <c r="I34" s="170"/>
      <c r="J34" s="170"/>
      <c r="K34" s="170"/>
      <c r="L34" s="170"/>
    </row>
    <row r="35" spans="1:12" s="44" customFormat="1" x14ac:dyDescent="0.25">
      <c r="A35" s="124"/>
      <c r="B35" s="98"/>
      <c r="C35" s="99" t="s">
        <v>298</v>
      </c>
      <c r="D35" s="107"/>
      <c r="E35" s="159" t="s">
        <v>26</v>
      </c>
      <c r="F35" s="92">
        <f t="shared" ref="F35:F42" si="1">IF(+D35&gt;1,10,(D35*10))</f>
        <v>0</v>
      </c>
      <c r="H35" s="173"/>
      <c r="I35" s="173"/>
      <c r="J35" s="173"/>
      <c r="K35" s="173"/>
      <c r="L35" s="173"/>
    </row>
    <row r="36" spans="1:12" s="44" customFormat="1" x14ac:dyDescent="0.25">
      <c r="A36" s="124"/>
      <c r="B36" s="98"/>
      <c r="C36" s="99" t="s">
        <v>299</v>
      </c>
      <c r="D36" s="107"/>
      <c r="E36" s="159" t="s">
        <v>26</v>
      </c>
      <c r="F36" s="92">
        <f t="shared" si="1"/>
        <v>0</v>
      </c>
      <c r="H36" s="173"/>
      <c r="I36" s="173"/>
      <c r="J36" s="173"/>
      <c r="K36" s="173"/>
      <c r="L36" s="173"/>
    </row>
    <row r="37" spans="1:12" s="44" customFormat="1" x14ac:dyDescent="0.25">
      <c r="A37" s="124"/>
      <c r="B37" s="98"/>
      <c r="C37" s="99" t="s">
        <v>300</v>
      </c>
      <c r="D37" s="107"/>
      <c r="E37" s="159" t="s">
        <v>26</v>
      </c>
      <c r="F37" s="92">
        <f t="shared" si="1"/>
        <v>0</v>
      </c>
      <c r="H37" s="173"/>
      <c r="I37" s="173"/>
      <c r="J37" s="173"/>
      <c r="K37" s="173"/>
      <c r="L37" s="173"/>
    </row>
    <row r="38" spans="1:12" s="44" customFormat="1" x14ac:dyDescent="0.25">
      <c r="A38" s="124"/>
      <c r="B38" s="98"/>
      <c r="C38" s="99" t="s">
        <v>301</v>
      </c>
      <c r="D38" s="107"/>
      <c r="E38" s="159" t="s">
        <v>26</v>
      </c>
      <c r="F38" s="92">
        <f t="shared" si="1"/>
        <v>0</v>
      </c>
      <c r="H38" s="173"/>
      <c r="I38" s="173"/>
      <c r="J38" s="173"/>
      <c r="K38" s="173"/>
      <c r="L38" s="173"/>
    </row>
    <row r="39" spans="1:12" s="44" customFormat="1" x14ac:dyDescent="0.25">
      <c r="A39" s="124"/>
      <c r="B39" s="98"/>
      <c r="C39" s="99" t="s">
        <v>302</v>
      </c>
      <c r="D39" s="107"/>
      <c r="E39" s="159" t="s">
        <v>26</v>
      </c>
      <c r="F39" s="92">
        <f t="shared" si="1"/>
        <v>0</v>
      </c>
      <c r="H39" s="173"/>
      <c r="I39" s="173"/>
      <c r="J39" s="173"/>
      <c r="K39" s="173"/>
      <c r="L39" s="173"/>
    </row>
    <row r="40" spans="1:12" s="129" customFormat="1" x14ac:dyDescent="0.25">
      <c r="A40" s="128"/>
      <c r="B40" s="142"/>
      <c r="C40" s="99" t="s">
        <v>303</v>
      </c>
      <c r="D40" s="107"/>
      <c r="E40" s="159" t="s">
        <v>26</v>
      </c>
      <c r="F40" s="92">
        <f t="shared" si="1"/>
        <v>0</v>
      </c>
      <c r="H40" s="173"/>
      <c r="I40" s="173"/>
      <c r="J40" s="173"/>
      <c r="K40" s="173"/>
      <c r="L40" s="173"/>
    </row>
    <row r="41" spans="1:12" x14ac:dyDescent="0.25">
      <c r="A41" s="160"/>
      <c r="B41" s="30"/>
      <c r="C41" s="99" t="s">
        <v>304</v>
      </c>
      <c r="D41" s="107"/>
      <c r="E41" s="159" t="s">
        <v>26</v>
      </c>
      <c r="F41" s="92">
        <f t="shared" si="1"/>
        <v>0</v>
      </c>
      <c r="H41" s="164"/>
      <c r="I41" s="164"/>
      <c r="J41" s="164"/>
      <c r="K41" s="164"/>
      <c r="L41" s="164"/>
    </row>
    <row r="42" spans="1:12" s="44" customFormat="1" x14ac:dyDescent="0.25">
      <c r="A42" s="124"/>
      <c r="B42" s="98"/>
      <c r="C42" s="99" t="s">
        <v>305</v>
      </c>
      <c r="D42" s="107"/>
      <c r="E42" s="159" t="s">
        <v>26</v>
      </c>
      <c r="F42" s="92">
        <f t="shared" si="1"/>
        <v>0</v>
      </c>
      <c r="H42" s="173"/>
      <c r="I42" s="173"/>
      <c r="J42" s="173"/>
      <c r="K42" s="173"/>
      <c r="L42" s="173"/>
    </row>
    <row r="43" spans="1:12" s="44" customFormat="1" ht="15" customHeight="1" x14ac:dyDescent="0.25">
      <c r="A43" s="124"/>
      <c r="B43" s="98"/>
      <c r="C43" s="99" t="s">
        <v>208</v>
      </c>
      <c r="D43" s="107"/>
      <c r="E43" s="159" t="s">
        <v>26</v>
      </c>
      <c r="F43" s="92">
        <f>IF(+D43&gt;1,10,(D43*10))</f>
        <v>0</v>
      </c>
      <c r="H43" s="173"/>
      <c r="I43" s="173"/>
      <c r="J43" s="173"/>
      <c r="K43" s="173"/>
      <c r="L43" s="173"/>
    </row>
    <row r="44" spans="1:12" s="44" customFormat="1" ht="15" customHeight="1" x14ac:dyDescent="0.25">
      <c r="A44" s="124"/>
      <c r="B44" s="98"/>
      <c r="C44" s="99" t="s">
        <v>207</v>
      </c>
      <c r="D44" s="107"/>
      <c r="E44" s="159" t="s">
        <v>26</v>
      </c>
      <c r="F44" s="92">
        <f>IF(+D44&gt;1,10,(D44*10))</f>
        <v>0</v>
      </c>
      <c r="H44" s="173"/>
      <c r="I44" s="173"/>
      <c r="J44" s="173"/>
      <c r="K44" s="173"/>
      <c r="L44" s="173"/>
    </row>
    <row r="45" spans="1:12" s="44" customFormat="1" ht="15" customHeight="1" x14ac:dyDescent="0.25">
      <c r="A45" s="124"/>
      <c r="B45" s="98"/>
      <c r="C45" s="99" t="s">
        <v>209</v>
      </c>
      <c r="D45" s="107"/>
      <c r="E45" s="159" t="s">
        <v>26</v>
      </c>
      <c r="F45" s="92">
        <f>IF(+D45&gt;1,10,(D45*10))</f>
        <v>0</v>
      </c>
      <c r="H45" s="173"/>
      <c r="I45" s="173"/>
      <c r="J45" s="173"/>
      <c r="K45" s="173"/>
      <c r="L45" s="173"/>
    </row>
    <row r="46" spans="1:12" s="44" customFormat="1" ht="15" customHeight="1" x14ac:dyDescent="0.25">
      <c r="A46" s="124"/>
      <c r="B46" s="98"/>
      <c r="C46" s="99" t="s">
        <v>210</v>
      </c>
      <c r="D46" s="107"/>
      <c r="E46" s="159" t="s">
        <v>26</v>
      </c>
      <c r="F46" s="92">
        <f>IF(+D46&gt;1,10,(D46*10))</f>
        <v>0</v>
      </c>
      <c r="G46" s="44" t="s">
        <v>17</v>
      </c>
      <c r="H46" s="173"/>
      <c r="I46" s="173"/>
      <c r="J46" s="173"/>
      <c r="K46" s="173"/>
      <c r="L46" s="173"/>
    </row>
    <row r="47" spans="1:12" x14ac:dyDescent="0.25">
      <c r="A47" s="160"/>
      <c r="C47" s="103" t="s">
        <v>306</v>
      </c>
      <c r="H47" s="170"/>
      <c r="I47" s="170"/>
      <c r="J47" s="170"/>
      <c r="K47" s="170"/>
      <c r="L47" s="170"/>
    </row>
    <row r="48" spans="1:12" ht="9.9499999999999993" customHeight="1" x14ac:dyDescent="0.25">
      <c r="A48" s="151"/>
      <c r="H48" s="170"/>
      <c r="I48" s="170"/>
      <c r="J48" s="170"/>
      <c r="K48" s="170"/>
      <c r="L48" s="170"/>
    </row>
    <row r="49" spans="1:12" s="44" customFormat="1" x14ac:dyDescent="0.25">
      <c r="A49" s="124"/>
      <c r="B49" s="98" t="s">
        <v>24</v>
      </c>
      <c r="C49" s="44" t="s">
        <v>258</v>
      </c>
      <c r="D49" s="94"/>
      <c r="E49" s="147"/>
      <c r="F49" s="94"/>
      <c r="H49" s="173"/>
      <c r="I49" s="173"/>
      <c r="J49" s="173"/>
      <c r="K49" s="173"/>
      <c r="L49" s="173"/>
    </row>
    <row r="50" spans="1:12" s="44" customFormat="1" x14ac:dyDescent="0.25">
      <c r="A50" s="124"/>
      <c r="C50" s="99" t="s">
        <v>244</v>
      </c>
      <c r="D50" s="107"/>
      <c r="E50" s="147" t="s">
        <v>26</v>
      </c>
      <c r="F50" s="92">
        <f>IF(+D50&gt;1,10,(D50*10))</f>
        <v>0</v>
      </c>
      <c r="H50" s="173"/>
      <c r="I50" s="173"/>
      <c r="J50" s="173"/>
      <c r="K50" s="173"/>
      <c r="L50" s="173"/>
    </row>
    <row r="51" spans="1:12" s="44" customFormat="1" x14ac:dyDescent="0.25">
      <c r="A51" s="124"/>
      <c r="C51" s="99" t="s">
        <v>259</v>
      </c>
      <c r="D51" s="107"/>
      <c r="E51" s="147" t="s">
        <v>26</v>
      </c>
      <c r="F51" s="92">
        <f>IF(+D51&gt;1,10,(D51*10))</f>
        <v>0</v>
      </c>
      <c r="H51" s="173"/>
      <c r="I51" s="173"/>
      <c r="J51" s="173"/>
      <c r="K51" s="173"/>
      <c r="L51" s="173"/>
    </row>
    <row r="52" spans="1:12" s="44" customFormat="1" x14ac:dyDescent="0.25">
      <c r="A52" s="124"/>
      <c r="C52" s="99" t="s">
        <v>245</v>
      </c>
      <c r="D52" s="107"/>
      <c r="E52" s="147" t="s">
        <v>26</v>
      </c>
      <c r="F52" s="92">
        <f>IF(+D52&gt;1,10,(D52*10))</f>
        <v>0</v>
      </c>
      <c r="G52" s="44" t="s">
        <v>246</v>
      </c>
      <c r="H52" s="173"/>
      <c r="I52" s="173"/>
      <c r="J52" s="173"/>
      <c r="K52" s="173"/>
      <c r="L52" s="173"/>
    </row>
    <row r="53" spans="1:12" s="44" customFormat="1" x14ac:dyDescent="0.25">
      <c r="A53" s="124"/>
      <c r="C53" s="101" t="s">
        <v>252</v>
      </c>
      <c r="D53" s="42"/>
      <c r="E53" s="149"/>
      <c r="F53" s="74"/>
      <c r="H53" s="170"/>
      <c r="I53" s="170"/>
      <c r="J53" s="170"/>
      <c r="K53" s="170"/>
      <c r="L53" s="170"/>
    </row>
    <row r="54" spans="1:12" ht="9.9499999999999993" customHeight="1" x14ac:dyDescent="0.25">
      <c r="A54" s="151"/>
      <c r="H54" s="170"/>
      <c r="I54" s="170"/>
      <c r="J54" s="170"/>
      <c r="K54" s="170"/>
      <c r="L54" s="170"/>
    </row>
    <row r="55" spans="1:12" s="44" customFormat="1" x14ac:dyDescent="0.25">
      <c r="A55" s="124"/>
      <c r="B55" s="98" t="s">
        <v>25</v>
      </c>
      <c r="C55" s="145" t="s">
        <v>274</v>
      </c>
      <c r="D55" s="74"/>
      <c r="E55" s="155"/>
      <c r="F55" s="74"/>
      <c r="H55" s="170"/>
      <c r="I55" s="170"/>
      <c r="J55" s="170"/>
      <c r="K55" s="170"/>
      <c r="L55" s="170"/>
    </row>
    <row r="56" spans="1:12" s="44" customFormat="1" x14ac:dyDescent="0.25">
      <c r="A56" s="124"/>
      <c r="C56" s="99" t="s">
        <v>275</v>
      </c>
      <c r="D56" s="107"/>
      <c r="E56" s="155" t="s">
        <v>22</v>
      </c>
      <c r="F56" s="92">
        <f>IF(+D56&gt;1,25,(D56*25))</f>
        <v>0</v>
      </c>
      <c r="H56" s="173"/>
      <c r="I56" s="173"/>
      <c r="J56" s="173"/>
      <c r="K56" s="173"/>
      <c r="L56" s="173"/>
    </row>
    <row r="57" spans="1:12" s="44" customFormat="1" x14ac:dyDescent="0.25">
      <c r="A57" s="124"/>
      <c r="C57" s="99" t="s">
        <v>276</v>
      </c>
      <c r="D57" s="107"/>
      <c r="E57" s="155" t="s">
        <v>277</v>
      </c>
      <c r="F57" s="92">
        <f>IF(+D57&gt;1,35,(D57*35))</f>
        <v>0</v>
      </c>
      <c r="H57" s="173"/>
      <c r="I57" s="173"/>
      <c r="J57" s="173"/>
      <c r="K57" s="173"/>
      <c r="L57" s="173"/>
    </row>
    <row r="58" spans="1:12" s="44" customFormat="1" x14ac:dyDescent="0.25">
      <c r="A58" s="124"/>
      <c r="C58" s="99" t="s">
        <v>278</v>
      </c>
      <c r="D58" s="107"/>
      <c r="E58" s="155" t="s">
        <v>279</v>
      </c>
      <c r="F58" s="92">
        <f>IF(+D58&gt;1,45,(D58*45))</f>
        <v>0</v>
      </c>
      <c r="H58" s="173"/>
      <c r="I58" s="173"/>
      <c r="J58" s="173"/>
      <c r="K58" s="173"/>
      <c r="L58" s="173"/>
    </row>
    <row r="59" spans="1:12" s="44" customFormat="1" x14ac:dyDescent="0.25">
      <c r="A59" s="124"/>
      <c r="C59" s="99" t="s">
        <v>280</v>
      </c>
      <c r="D59" s="107"/>
      <c r="E59" s="155" t="s">
        <v>19</v>
      </c>
      <c r="F59" s="92">
        <f>IF(+D59&gt;1,50,(D59*50))</f>
        <v>0</v>
      </c>
      <c r="G59" s="44" t="s">
        <v>7</v>
      </c>
      <c r="H59" s="173"/>
      <c r="I59" s="173"/>
      <c r="J59" s="173"/>
      <c r="K59" s="173"/>
      <c r="L59" s="173"/>
    </row>
    <row r="60" spans="1:12" s="44" customFormat="1" x14ac:dyDescent="0.25">
      <c r="A60" s="124"/>
      <c r="C60" s="101" t="s">
        <v>281</v>
      </c>
      <c r="D60" s="74"/>
      <c r="E60" s="155"/>
      <c r="F60" s="42"/>
      <c r="H60" s="170"/>
      <c r="I60" s="170"/>
      <c r="J60" s="170"/>
      <c r="K60" s="170"/>
      <c r="L60" s="170"/>
    </row>
    <row r="61" spans="1:12" ht="9.9499999999999993" customHeight="1" x14ac:dyDescent="0.25">
      <c r="A61" s="156"/>
      <c r="H61" s="170"/>
      <c r="I61" s="170"/>
      <c r="J61" s="170"/>
      <c r="K61" s="170"/>
      <c r="L61" s="170"/>
    </row>
    <row r="62" spans="1:12" x14ac:dyDescent="0.25">
      <c r="A62" s="148"/>
      <c r="C62" s="11" t="s">
        <v>312</v>
      </c>
      <c r="F62" s="6">
        <f>SUM(F4:F61)</f>
        <v>0</v>
      </c>
      <c r="H62" s="164">
        <f>SUM(H4:H61)</f>
        <v>0</v>
      </c>
      <c r="I62" s="164">
        <f>SUM(I4:I61)</f>
        <v>0</v>
      </c>
      <c r="J62" s="164"/>
      <c r="K62" s="164">
        <f>SUM(K4:K61)</f>
        <v>0</v>
      </c>
      <c r="L62" s="164"/>
    </row>
  </sheetData>
  <mergeCells count="2">
    <mergeCell ref="C1:G1"/>
    <mergeCell ref="C2:G2"/>
  </mergeCells>
  <phoneticPr fontId="7" type="noConversion"/>
  <pageMargins left="0.5" right="0.25" top="0.73" bottom="0.69" header="0.42" footer="0.38"/>
  <pageSetup orientation="landscape" r:id="rId1"/>
  <headerFooter alignWithMargins="0">
    <oddFooter>&amp;RNAHU Pacesetter Award - &amp;A</oddFooter>
  </headerFooter>
  <rowBreaks count="1" manualBreakCount="1">
    <brk id="22"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C2" sqref="C2:G2"/>
    </sheetView>
  </sheetViews>
  <sheetFormatPr defaultColWidth="8.85546875" defaultRowHeight="15.75" x14ac:dyDescent="0.25"/>
  <cols>
    <col min="1" max="1" width="4.7109375" style="41" customWidth="1"/>
    <col min="2" max="2" width="3.7109375" style="4" customWidth="1"/>
    <col min="3" max="3" width="80.7109375" style="4" customWidth="1"/>
    <col min="4" max="4" width="5.7109375" style="5" customWidth="1"/>
    <col min="5" max="5" width="14.5703125" style="11" bestFit="1" customWidth="1"/>
    <col min="6" max="6" width="5.7109375" style="5" customWidth="1"/>
    <col min="7" max="7" width="15.85546875" style="4" bestFit="1" customWidth="1"/>
    <col min="8" max="8" width="17" style="15" bestFit="1" customWidth="1"/>
    <col min="9" max="9" width="18.140625" style="15" bestFit="1" customWidth="1"/>
    <col min="10" max="10" width="22.5703125" style="15" bestFit="1" customWidth="1"/>
    <col min="11" max="11" width="18.140625" style="15" bestFit="1" customWidth="1"/>
    <col min="12" max="12" width="22.5703125" style="15" bestFit="1" customWidth="1"/>
    <col min="13" max="16384" width="8.85546875" style="4"/>
  </cols>
  <sheetData>
    <row r="1" spans="1:12" customFormat="1" ht="61.5" customHeight="1" x14ac:dyDescent="0.25">
      <c r="A1" s="1"/>
      <c r="C1" s="177" t="s">
        <v>313</v>
      </c>
      <c r="D1" s="189"/>
      <c r="E1" s="189"/>
      <c r="F1" s="189"/>
      <c r="G1" s="189"/>
      <c r="H1" s="15"/>
      <c r="I1" s="15"/>
      <c r="J1" s="15"/>
      <c r="K1" s="15"/>
      <c r="L1" s="15"/>
    </row>
    <row r="2" spans="1:12" customFormat="1" ht="23.25" x14ac:dyDescent="0.25">
      <c r="A2" s="1"/>
      <c r="C2" s="188" t="s">
        <v>158</v>
      </c>
      <c r="D2" s="188"/>
      <c r="E2" s="188"/>
      <c r="F2" s="188"/>
      <c r="G2" s="188"/>
      <c r="H2" s="15"/>
      <c r="I2" s="15"/>
      <c r="J2" s="15"/>
      <c r="K2" s="15"/>
      <c r="L2" s="15"/>
    </row>
    <row r="3" spans="1:12" s="26" customFormat="1" ht="18" x14ac:dyDescent="0.25">
      <c r="A3" s="25" t="s">
        <v>65</v>
      </c>
      <c r="B3" s="26" t="s">
        <v>187</v>
      </c>
      <c r="D3" s="28"/>
      <c r="E3" s="56"/>
      <c r="F3" s="28"/>
      <c r="H3" s="164" t="s">
        <v>285</v>
      </c>
      <c r="I3" s="164" t="s">
        <v>289</v>
      </c>
      <c r="J3" s="164" t="s">
        <v>286</v>
      </c>
      <c r="K3" s="164" t="s">
        <v>287</v>
      </c>
      <c r="L3" s="164" t="s">
        <v>288</v>
      </c>
    </row>
    <row r="4" spans="1:12" ht="31.5" x14ac:dyDescent="0.25">
      <c r="B4" s="30" t="s">
        <v>3</v>
      </c>
      <c r="C4" s="152" t="s">
        <v>309</v>
      </c>
      <c r="D4" s="107"/>
      <c r="E4" s="11" t="s">
        <v>19</v>
      </c>
      <c r="F4" s="92">
        <f>IF(+D4&gt;1,50,(D4*50))</f>
        <v>0</v>
      </c>
      <c r="G4" s="4" t="s">
        <v>7</v>
      </c>
      <c r="H4" s="164"/>
      <c r="I4" s="164"/>
      <c r="J4" s="164"/>
      <c r="K4" s="164"/>
      <c r="L4" s="164"/>
    </row>
    <row r="5" spans="1:12" ht="102.75" customHeight="1" x14ac:dyDescent="0.25">
      <c r="B5" s="30"/>
      <c r="C5" s="117" t="s">
        <v>308</v>
      </c>
      <c r="F5" s="42"/>
      <c r="H5" s="170"/>
      <c r="I5" s="170"/>
      <c r="J5" s="170"/>
      <c r="K5" s="170"/>
      <c r="L5" s="170"/>
    </row>
    <row r="6" spans="1:12" ht="9.9499999999999993" customHeight="1" x14ac:dyDescent="0.25">
      <c r="D6" s="7"/>
      <c r="F6" s="94"/>
      <c r="H6" s="170"/>
      <c r="I6" s="170"/>
      <c r="J6" s="170"/>
      <c r="K6" s="170"/>
      <c r="L6" s="170"/>
    </row>
    <row r="7" spans="1:12" x14ac:dyDescent="0.25">
      <c r="B7" s="30" t="s">
        <v>4</v>
      </c>
      <c r="C7" s="4" t="s">
        <v>150</v>
      </c>
      <c r="D7" s="107"/>
      <c r="E7" s="11" t="s">
        <v>68</v>
      </c>
      <c r="F7" s="92">
        <f>IF(+D7&gt;35,175,(D7*5))</f>
        <v>0</v>
      </c>
      <c r="G7" s="4" t="s">
        <v>69</v>
      </c>
      <c r="H7" s="164"/>
      <c r="I7" s="164"/>
      <c r="J7" s="164"/>
      <c r="K7" s="164"/>
      <c r="L7" s="164"/>
    </row>
    <row r="8" spans="1:12" ht="90" x14ac:dyDescent="0.25">
      <c r="B8" s="30"/>
      <c r="C8" s="101" t="s">
        <v>239</v>
      </c>
      <c r="F8" s="94"/>
      <c r="H8" s="170"/>
      <c r="I8" s="170"/>
      <c r="J8" s="170"/>
      <c r="K8" s="170"/>
      <c r="L8" s="170"/>
    </row>
    <row r="9" spans="1:12" ht="9.9499999999999993" customHeight="1" x14ac:dyDescent="0.25">
      <c r="A9" s="151"/>
      <c r="D9" s="7"/>
      <c r="F9" s="94"/>
      <c r="H9" s="170"/>
      <c r="I9" s="170"/>
      <c r="J9" s="170"/>
      <c r="K9" s="170"/>
      <c r="L9" s="170"/>
    </row>
    <row r="10" spans="1:12" x14ac:dyDescent="0.25">
      <c r="B10" s="30" t="s">
        <v>8</v>
      </c>
      <c r="C10" s="10" t="s">
        <v>151</v>
      </c>
      <c r="D10" s="107"/>
      <c r="E10" s="11" t="s">
        <v>19</v>
      </c>
      <c r="F10" s="92">
        <f>IF(+D10&gt;1,50,(D10*50))</f>
        <v>0</v>
      </c>
      <c r="G10" s="4" t="s">
        <v>7</v>
      </c>
      <c r="H10" s="164"/>
      <c r="I10" s="164"/>
      <c r="J10" s="164"/>
      <c r="K10" s="164"/>
      <c r="L10" s="164"/>
    </row>
    <row r="11" spans="1:12" ht="67.5" customHeight="1" x14ac:dyDescent="0.25">
      <c r="B11" s="30"/>
      <c r="C11" s="80" t="s">
        <v>184</v>
      </c>
      <c r="D11" s="7"/>
      <c r="F11" s="42"/>
      <c r="H11" s="170"/>
      <c r="I11" s="170"/>
      <c r="J11" s="170"/>
      <c r="K11" s="170"/>
      <c r="L11" s="170"/>
    </row>
    <row r="12" spans="1:12" ht="9.9499999999999993" customHeight="1" x14ac:dyDescent="0.25">
      <c r="A12" s="151"/>
      <c r="D12" s="7"/>
      <c r="F12" s="94"/>
      <c r="H12" s="170"/>
      <c r="I12" s="170"/>
      <c r="J12" s="170"/>
      <c r="K12" s="170"/>
      <c r="L12" s="170"/>
    </row>
    <row r="13" spans="1:12" ht="31.5" x14ac:dyDescent="0.25">
      <c r="B13" s="153" t="s">
        <v>11</v>
      </c>
      <c r="C13" s="146" t="s">
        <v>229</v>
      </c>
      <c r="D13" s="7"/>
      <c r="F13" s="74"/>
      <c r="H13" s="170"/>
      <c r="I13" s="170"/>
      <c r="J13" s="170"/>
      <c r="K13" s="170"/>
      <c r="L13" s="170"/>
    </row>
    <row r="14" spans="1:12" x14ac:dyDescent="0.25">
      <c r="B14" s="98"/>
      <c r="C14" s="99">
        <v>1</v>
      </c>
      <c r="D14" s="107"/>
      <c r="E14" s="11" t="s">
        <v>22</v>
      </c>
      <c r="F14" s="92">
        <f>IF(+D14&gt;1,25,(D14*25))</f>
        <v>0</v>
      </c>
      <c r="H14" s="164"/>
      <c r="I14" s="164"/>
      <c r="J14" s="164"/>
      <c r="K14" s="164"/>
      <c r="L14" s="164"/>
    </row>
    <row r="15" spans="1:12" x14ac:dyDescent="0.25">
      <c r="B15" s="98"/>
      <c r="C15" s="99">
        <v>2</v>
      </c>
      <c r="D15" s="107"/>
      <c r="E15" s="11" t="s">
        <v>19</v>
      </c>
      <c r="F15" s="92">
        <f>IF(+D15&gt;1,50,(D15*50))</f>
        <v>0</v>
      </c>
      <c r="H15" s="164"/>
      <c r="I15" s="164"/>
      <c r="J15" s="164"/>
      <c r="K15" s="164"/>
      <c r="L15" s="164"/>
    </row>
    <row r="16" spans="1:12" x14ac:dyDescent="0.25">
      <c r="B16" s="98"/>
      <c r="C16" s="99">
        <v>3</v>
      </c>
      <c r="D16" s="107"/>
      <c r="E16" s="11" t="s">
        <v>14</v>
      </c>
      <c r="F16" s="92">
        <f>IF(+D16&gt;1,75,(D16*75))</f>
        <v>0</v>
      </c>
      <c r="G16" s="4" t="s">
        <v>2</v>
      </c>
      <c r="H16" s="164"/>
      <c r="I16" s="164"/>
      <c r="J16" s="164"/>
      <c r="K16" s="164"/>
      <c r="L16" s="164"/>
    </row>
    <row r="17" spans="1:14" s="44" customFormat="1" ht="115.5" x14ac:dyDescent="0.25">
      <c r="A17" s="124"/>
      <c r="B17" s="98"/>
      <c r="C17" s="101" t="s">
        <v>273</v>
      </c>
      <c r="D17" s="74"/>
      <c r="E17" s="121"/>
      <c r="F17" s="42"/>
      <c r="H17" s="170"/>
      <c r="I17" s="170"/>
      <c r="J17" s="170"/>
      <c r="K17" s="170"/>
      <c r="L17" s="170"/>
      <c r="M17" s="112"/>
      <c r="N17" s="112"/>
    </row>
    <row r="18" spans="1:14" ht="9.9499999999999993" customHeight="1" x14ac:dyDescent="0.25">
      <c r="A18" s="151"/>
      <c r="D18" s="7"/>
      <c r="F18" s="94"/>
      <c r="H18" s="170"/>
      <c r="I18" s="170"/>
      <c r="J18" s="170"/>
      <c r="K18" s="170"/>
      <c r="L18" s="170"/>
    </row>
    <row r="19" spans="1:14" x14ac:dyDescent="0.25">
      <c r="B19" s="30" t="s">
        <v>12</v>
      </c>
      <c r="C19" s="4" t="s">
        <v>282</v>
      </c>
      <c r="D19" s="107"/>
      <c r="E19" s="11" t="s">
        <v>35</v>
      </c>
      <c r="F19" s="92">
        <f>IF(+D19&gt;10,100,(D19*10))</f>
        <v>0</v>
      </c>
      <c r="G19" s="4" t="s">
        <v>66</v>
      </c>
      <c r="H19" s="164"/>
      <c r="I19" s="164"/>
      <c r="J19" s="164"/>
      <c r="K19" s="164"/>
      <c r="L19" s="164"/>
    </row>
    <row r="20" spans="1:14" x14ac:dyDescent="0.25">
      <c r="B20" s="30"/>
      <c r="C20" s="103" t="s">
        <v>191</v>
      </c>
      <c r="D20" s="42"/>
      <c r="F20" s="74"/>
      <c r="H20" s="170"/>
      <c r="I20" s="170"/>
      <c r="J20" s="170"/>
      <c r="K20" s="170"/>
      <c r="L20" s="170"/>
    </row>
    <row r="21" spans="1:14" ht="9.9499999999999993" customHeight="1" x14ac:dyDescent="0.25">
      <c r="A21" s="151"/>
      <c r="D21" s="7"/>
      <c r="F21" s="94"/>
      <c r="H21" s="170"/>
      <c r="I21" s="170"/>
      <c r="J21" s="170"/>
      <c r="K21" s="170"/>
      <c r="L21" s="170"/>
    </row>
    <row r="22" spans="1:14" x14ac:dyDescent="0.25">
      <c r="B22" s="30" t="s">
        <v>13</v>
      </c>
      <c r="C22" s="4" t="s">
        <v>192</v>
      </c>
      <c r="D22" s="107"/>
      <c r="E22" s="11" t="s">
        <v>35</v>
      </c>
      <c r="F22" s="92">
        <f>IF(+D22&gt;12,120,(D22*10))</f>
        <v>0</v>
      </c>
      <c r="G22" s="4" t="s">
        <v>17</v>
      </c>
      <c r="H22" s="164"/>
      <c r="I22" s="164"/>
      <c r="J22" s="164"/>
      <c r="K22" s="164"/>
      <c r="L22" s="164"/>
    </row>
    <row r="23" spans="1:14" x14ac:dyDescent="0.25">
      <c r="B23" s="30"/>
      <c r="C23" s="103" t="s">
        <v>191</v>
      </c>
      <c r="D23" s="42"/>
      <c r="F23" s="74"/>
      <c r="H23" s="170"/>
      <c r="I23" s="170"/>
      <c r="J23" s="170"/>
      <c r="K23" s="170"/>
      <c r="L23" s="170"/>
    </row>
    <row r="24" spans="1:14" ht="9.9499999999999993" customHeight="1" x14ac:dyDescent="0.25">
      <c r="A24" s="151"/>
      <c r="D24" s="7"/>
      <c r="F24" s="94"/>
      <c r="H24" s="170"/>
      <c r="I24" s="170"/>
      <c r="J24" s="170"/>
      <c r="K24" s="170"/>
      <c r="L24" s="170"/>
    </row>
    <row r="25" spans="1:14" x14ac:dyDescent="0.25">
      <c r="B25" s="30" t="s">
        <v>24</v>
      </c>
      <c r="C25" s="4" t="s">
        <v>152</v>
      </c>
      <c r="D25" s="107"/>
      <c r="E25" s="11" t="s">
        <v>22</v>
      </c>
      <c r="F25" s="92">
        <f>IF(+D25&gt;1,25,(D25*25))</f>
        <v>0</v>
      </c>
      <c r="G25" s="4" t="s">
        <v>86</v>
      </c>
      <c r="H25" s="164"/>
      <c r="I25" s="164"/>
      <c r="J25" s="164"/>
      <c r="K25" s="164"/>
      <c r="L25" s="164"/>
    </row>
    <row r="26" spans="1:14" ht="79.5" customHeight="1" x14ac:dyDescent="0.25">
      <c r="B26" s="30"/>
      <c r="C26" s="117" t="s">
        <v>308</v>
      </c>
      <c r="D26" s="7"/>
      <c r="F26" s="42"/>
      <c r="H26" s="170"/>
      <c r="I26" s="170"/>
      <c r="J26" s="170"/>
      <c r="K26" s="170"/>
      <c r="L26" s="170"/>
    </row>
    <row r="27" spans="1:14" ht="9.9499999999999993" customHeight="1" x14ac:dyDescent="0.25">
      <c r="A27" s="151"/>
      <c r="D27" s="7"/>
      <c r="F27" s="94"/>
      <c r="H27" s="170"/>
      <c r="I27" s="170"/>
      <c r="J27" s="170"/>
      <c r="K27" s="170"/>
      <c r="L27" s="170"/>
    </row>
    <row r="28" spans="1:14" ht="47.25" x14ac:dyDescent="0.25">
      <c r="B28" s="154" t="s">
        <v>25</v>
      </c>
      <c r="C28" s="152" t="s">
        <v>272</v>
      </c>
      <c r="D28" s="107"/>
      <c r="E28" s="11" t="s">
        <v>14</v>
      </c>
      <c r="F28" s="92">
        <f>IF(+D28&gt;1,75,(D28*75))</f>
        <v>0</v>
      </c>
      <c r="G28" s="4" t="s">
        <v>2</v>
      </c>
      <c r="H28" s="164"/>
      <c r="I28" s="164"/>
      <c r="J28" s="164"/>
      <c r="K28" s="164"/>
      <c r="L28" s="164"/>
    </row>
    <row r="29" spans="1:14" ht="102.75" x14ac:dyDescent="0.25">
      <c r="B29" s="30"/>
      <c r="C29" s="46" t="s">
        <v>132</v>
      </c>
      <c r="E29" s="4"/>
      <c r="F29" s="4"/>
      <c r="H29" s="170"/>
      <c r="I29" s="170"/>
      <c r="J29" s="170"/>
      <c r="K29" s="170"/>
      <c r="L29" s="170"/>
    </row>
    <row r="30" spans="1:14" ht="9.9499999999999993" customHeight="1" x14ac:dyDescent="0.25">
      <c r="A30" s="151"/>
      <c r="D30" s="7"/>
      <c r="F30" s="94"/>
      <c r="H30" s="170"/>
      <c r="I30" s="170"/>
      <c r="J30" s="170"/>
      <c r="K30" s="170"/>
      <c r="L30" s="170"/>
    </row>
    <row r="31" spans="1:14" x14ac:dyDescent="0.25">
      <c r="A31" s="100"/>
      <c r="B31" s="98" t="s">
        <v>29</v>
      </c>
      <c r="C31" s="44" t="s">
        <v>185</v>
      </c>
      <c r="D31" s="107"/>
      <c r="E31" s="106" t="s">
        <v>22</v>
      </c>
      <c r="F31" s="92">
        <f>IF(+D31&gt;1,25,(D31*25))</f>
        <v>0</v>
      </c>
      <c r="G31" s="44" t="s">
        <v>86</v>
      </c>
      <c r="H31" s="164"/>
      <c r="I31" s="164"/>
      <c r="J31" s="164"/>
      <c r="K31" s="164"/>
      <c r="L31" s="164"/>
    </row>
    <row r="32" spans="1:14" ht="79.5" customHeight="1" x14ac:dyDescent="0.25">
      <c r="A32" s="100"/>
      <c r="B32" s="98"/>
      <c r="C32" s="117" t="s">
        <v>308</v>
      </c>
      <c r="D32" s="74"/>
      <c r="E32" s="106"/>
      <c r="F32" s="42"/>
      <c r="G32" s="44"/>
      <c r="H32" s="170"/>
      <c r="I32" s="170"/>
      <c r="J32" s="170"/>
      <c r="K32" s="170"/>
      <c r="L32" s="170"/>
    </row>
    <row r="33" spans="1:12" ht="9.9499999999999993" customHeight="1" x14ac:dyDescent="0.25">
      <c r="A33" s="151"/>
      <c r="D33" s="7"/>
      <c r="F33" s="94"/>
      <c r="H33" s="170"/>
      <c r="I33" s="170"/>
      <c r="J33" s="170"/>
      <c r="K33" s="170"/>
      <c r="L33" s="170"/>
    </row>
    <row r="34" spans="1:12" x14ac:dyDescent="0.25">
      <c r="C34" s="11" t="s">
        <v>227</v>
      </c>
      <c r="F34" s="6">
        <f>SUM(F4:F31)</f>
        <v>0</v>
      </c>
      <c r="H34" s="164">
        <f>SUM(H4:H33)</f>
        <v>0</v>
      </c>
      <c r="I34" s="164">
        <f>SUM(I4:I33)</f>
        <v>0</v>
      </c>
      <c r="J34" s="164"/>
      <c r="K34" s="164">
        <f>SUM(K4:K33)</f>
        <v>0</v>
      </c>
      <c r="L34" s="164"/>
    </row>
  </sheetData>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rowBreaks count="1" manualBreakCount="1">
    <brk id="12"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PACESETTER Info &amp; Instructions</vt:lpstr>
      <vt:lpstr>Submission &amp; Pts Overview</vt:lpstr>
      <vt:lpstr>I. NAHU Events</vt:lpstr>
      <vt:lpstr>II. Chapter Management</vt:lpstr>
      <vt:lpstr>III. Local MeetingsEvents</vt:lpstr>
      <vt:lpstr>IV. Communications</vt:lpstr>
      <vt:lpstr>V. Public Service Project</vt:lpstr>
      <vt:lpstr>VI. Membership</vt:lpstr>
      <vt:lpstr>VII. Prof Dev Awards</vt:lpstr>
      <vt:lpstr>VIII. Media Relations</vt:lpstr>
      <vt:lpstr>Other - Bonus</vt:lpstr>
      <vt:lpstr>'I. NAHU Events'!Print_Area</vt:lpstr>
      <vt:lpstr>'II. Chapter Management'!Print_Area</vt:lpstr>
      <vt:lpstr>'III. Local MeetingsEvents'!Print_Area</vt:lpstr>
      <vt:lpstr>'IV. Communications'!Print_Area</vt:lpstr>
      <vt:lpstr>'Other - Bonus'!Print_Area</vt:lpstr>
      <vt:lpstr>'PACESETTER Info &amp; Instructions'!Print_Area</vt:lpstr>
      <vt:lpstr>'Submission &amp; Pts Overview'!Print_Area</vt:lpstr>
      <vt:lpstr>'V. Public Service Project'!Print_Area</vt:lpstr>
      <vt:lpstr>'VI. Membership'!Print_Area</vt:lpstr>
      <vt:lpstr>'VII. Prof Dev Awards'!Print_Area</vt:lpstr>
      <vt:lpstr>'VIII. Media Relations'!Print_Area</vt:lpstr>
    </vt:vector>
  </TitlesOfParts>
  <Company>AFCO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2019-09-18T18:00:17Z</cp:lastPrinted>
  <dcterms:created xsi:type="dcterms:W3CDTF">2009-06-13T19:39:48Z</dcterms:created>
  <dcterms:modified xsi:type="dcterms:W3CDTF">2021-08-31T21:14:53Z</dcterms:modified>
</cp:coreProperties>
</file>